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88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'2025'!$A$1:$S$114</definedName>
  </definedNames>
  <calcPr calcId="162913" refMode="R1C1"/>
</workbook>
</file>

<file path=xl/calcChain.xml><?xml version="1.0" encoding="utf-8"?>
<calcChain xmlns="http://schemas.openxmlformats.org/spreadsheetml/2006/main">
  <c r="M54" i="23" l="1"/>
  <c r="M55" i="23"/>
  <c r="M56" i="23"/>
  <c r="M69" i="23"/>
  <c r="I69" i="23"/>
  <c r="F81" i="23"/>
  <c r="R81" i="23" l="1"/>
  <c r="K81" i="23"/>
  <c r="K64" i="23"/>
  <c r="I65" i="23"/>
  <c r="I59" i="23" s="1"/>
  <c r="J59" i="23" l="1"/>
  <c r="J69" i="23"/>
  <c r="H69" i="23"/>
  <c r="G69" i="23"/>
  <c r="E69" i="23"/>
  <c r="F56" i="23"/>
  <c r="P56" i="23" l="1"/>
  <c r="N56" i="23"/>
  <c r="O56" i="23"/>
  <c r="R64" i="23"/>
  <c r="M87" i="23" l="1"/>
  <c r="M86" i="23"/>
  <c r="M85" i="23"/>
  <c r="M82" i="23"/>
  <c r="M80" i="23"/>
  <c r="M77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1" i="23"/>
  <c r="M20" i="23"/>
  <c r="M19" i="23"/>
  <c r="M17" i="23"/>
  <c r="M16" i="23"/>
  <c r="M13" i="23"/>
  <c r="M12" i="23"/>
  <c r="M11" i="23"/>
  <c r="M10" i="23"/>
  <c r="M8" i="23"/>
  <c r="M7" i="23"/>
  <c r="H111" i="23"/>
  <c r="H107" i="23"/>
  <c r="H106" i="23"/>
  <c r="H94" i="23"/>
  <c r="H93" i="23"/>
  <c r="H92" i="23"/>
  <c r="H83" i="23"/>
  <c r="H76" i="23"/>
  <c r="H88" i="23" s="1"/>
  <c r="H98" i="23" s="1"/>
  <c r="H71" i="23"/>
  <c r="H109" i="23" s="1"/>
  <c r="H59" i="23"/>
  <c r="H72" i="23" s="1"/>
  <c r="H37" i="23"/>
  <c r="H22" i="23"/>
  <c r="H18" i="23"/>
  <c r="H15" i="23"/>
  <c r="H9" i="23"/>
  <c r="H14" i="23" l="1"/>
  <c r="H51" i="23" s="1"/>
  <c r="H100" i="23" s="1"/>
  <c r="H70" i="23"/>
  <c r="H66" i="23" s="1"/>
  <c r="H110" i="23"/>
  <c r="H108" i="23"/>
  <c r="H105" i="23" s="1"/>
  <c r="H112" i="23" l="1"/>
  <c r="H74" i="23"/>
  <c r="F103" i="23"/>
  <c r="F102" i="23"/>
  <c r="J102" i="23" s="1"/>
  <c r="F101" i="23"/>
  <c r="F97" i="23"/>
  <c r="F96" i="23"/>
  <c r="F95" i="23"/>
  <c r="F91" i="23"/>
  <c r="F90" i="23"/>
  <c r="R90" i="23" s="1"/>
  <c r="F89" i="23"/>
  <c r="F87" i="23"/>
  <c r="F86" i="23"/>
  <c r="F85" i="23"/>
  <c r="F84" i="23"/>
  <c r="F82" i="23"/>
  <c r="L82" i="23" s="1"/>
  <c r="F80" i="23"/>
  <c r="F79" i="23"/>
  <c r="F78" i="23"/>
  <c r="F77" i="23"/>
  <c r="M58" i="23"/>
  <c r="J71" i="23"/>
  <c r="I71" i="23"/>
  <c r="G71" i="23"/>
  <c r="F58" i="23"/>
  <c r="R58" i="23" s="1"/>
  <c r="F7" i="23"/>
  <c r="Q96" i="23"/>
  <c r="Q111" i="23" s="1"/>
  <c r="Q95" i="23"/>
  <c r="R89" i="23"/>
  <c r="A91" i="23"/>
  <c r="A90" i="23"/>
  <c r="L58" i="23" l="1"/>
  <c r="N58" i="23"/>
  <c r="P58" i="23"/>
  <c r="O58" i="23"/>
  <c r="R79" i="23" l="1"/>
  <c r="Q69" i="23"/>
  <c r="R56" i="23"/>
  <c r="F71" i="23" l="1"/>
  <c r="F69" i="23"/>
  <c r="F68" i="23"/>
  <c r="F67" i="23"/>
  <c r="F65" i="23"/>
  <c r="F63" i="23"/>
  <c r="F62" i="23"/>
  <c r="F61" i="23"/>
  <c r="F60" i="23"/>
  <c r="F57" i="23"/>
  <c r="F55" i="23"/>
  <c r="F54" i="23"/>
  <c r="F53" i="23"/>
  <c r="F52" i="23"/>
  <c r="F50" i="23"/>
  <c r="F49" i="23"/>
  <c r="F48" i="23"/>
  <c r="F47" i="23"/>
  <c r="F46" i="23"/>
  <c r="F45" i="23"/>
  <c r="L45" i="23" s="1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S8" i="23" s="1"/>
  <c r="I106" i="23"/>
  <c r="I107" i="23"/>
  <c r="I111" i="23"/>
  <c r="I94" i="23"/>
  <c r="I93" i="23" s="1"/>
  <c r="I92" i="23" s="1"/>
  <c r="I83" i="23"/>
  <c r="I76" i="23"/>
  <c r="I88" i="23" s="1"/>
  <c r="I72" i="23"/>
  <c r="I70" i="23" s="1"/>
  <c r="I66" i="23" s="1"/>
  <c r="I37" i="23"/>
  <c r="I22" i="23"/>
  <c r="I18" i="23"/>
  <c r="I15" i="23"/>
  <c r="I9" i="23"/>
  <c r="S69" i="23" l="1"/>
  <c r="O69" i="23"/>
  <c r="L65" i="23"/>
  <c r="K65" i="23"/>
  <c r="K63" i="23"/>
  <c r="L63" i="23"/>
  <c r="S60" i="23"/>
  <c r="K60" i="23"/>
  <c r="L60" i="23"/>
  <c r="S61" i="23"/>
  <c r="L61" i="23"/>
  <c r="K61" i="23"/>
  <c r="L62" i="23"/>
  <c r="K62" i="23"/>
  <c r="S65" i="23"/>
  <c r="R69" i="23"/>
  <c r="P69" i="23"/>
  <c r="L69" i="23"/>
  <c r="K69" i="23"/>
  <c r="S10" i="23"/>
  <c r="L10" i="23"/>
  <c r="S13" i="23"/>
  <c r="L13" i="23"/>
  <c r="I98" i="23"/>
  <c r="I110" i="23"/>
  <c r="I14" i="23"/>
  <c r="I51" i="23" s="1"/>
  <c r="I74" i="23" s="1"/>
  <c r="S11" i="23"/>
  <c r="L11" i="23"/>
  <c r="I109" i="23"/>
  <c r="R42" i="23"/>
  <c r="N42" i="23"/>
  <c r="P42" i="23"/>
  <c r="O42" i="23"/>
  <c r="I108" i="23" l="1"/>
  <c r="I105" i="23" s="1"/>
  <c r="I100" i="23"/>
  <c r="E71" i="23"/>
  <c r="R54" i="23"/>
  <c r="A53" i="23"/>
  <c r="A54" i="23" s="1"/>
  <c r="A55" i="23" s="1"/>
  <c r="G111" i="23"/>
  <c r="F111" i="23" s="1"/>
  <c r="M63" i="23"/>
  <c r="M53" i="23"/>
  <c r="P53" i="23"/>
  <c r="I112" i="23" l="1"/>
  <c r="A56" i="23"/>
  <c r="A57" i="23" s="1"/>
  <c r="A58" i="23" s="1"/>
  <c r="R63" i="23"/>
  <c r="N54" i="23"/>
  <c r="P54" i="23"/>
  <c r="R53" i="23"/>
  <c r="O55" i="23"/>
  <c r="N63" i="23"/>
  <c r="O63" i="23"/>
  <c r="K55" i="23"/>
  <c r="N55" i="23"/>
  <c r="L55" i="23"/>
  <c r="R55" i="23"/>
  <c r="O53" i="23"/>
  <c r="P55" i="23"/>
  <c r="N53" i="23"/>
  <c r="L53" i="23"/>
  <c r="K53" i="23"/>
  <c r="E107" i="23"/>
  <c r="E106" i="23"/>
  <c r="E96" i="23"/>
  <c r="E111" i="23" s="1"/>
  <c r="E94" i="23"/>
  <c r="E109" i="23" s="1"/>
  <c r="E83" i="23"/>
  <c r="E76" i="23"/>
  <c r="E88" i="23" s="1"/>
  <c r="E59" i="23"/>
  <c r="E72" i="23" s="1"/>
  <c r="E37" i="23"/>
  <c r="M37" i="23" s="1"/>
  <c r="E22" i="23"/>
  <c r="M22" i="23" s="1"/>
  <c r="E18" i="23"/>
  <c r="M18" i="23" s="1"/>
  <c r="E15" i="23"/>
  <c r="M15" i="23" s="1"/>
  <c r="E9" i="23"/>
  <c r="M9" i="23" s="1"/>
  <c r="E93" i="23" l="1"/>
  <c r="E92" i="23" s="1"/>
  <c r="E98" i="23" s="1"/>
  <c r="E14" i="23"/>
  <c r="E70" i="23"/>
  <c r="E66" i="23" s="1"/>
  <c r="M14" i="23" l="1"/>
  <c r="M51" i="23" s="1"/>
  <c r="E51" i="23"/>
  <c r="E110" i="23"/>
  <c r="E108" i="23" s="1"/>
  <c r="E105" i="23" s="1"/>
  <c r="Q94" i="23"/>
  <c r="Q93" i="23" s="1"/>
  <c r="Q92" i="23" s="1"/>
  <c r="Q83" i="23"/>
  <c r="Q76" i="23"/>
  <c r="Q88" i="23" s="1"/>
  <c r="Q71" i="23"/>
  <c r="Q59" i="23"/>
  <c r="Q37" i="23"/>
  <c r="Q22" i="23"/>
  <c r="Q18" i="23"/>
  <c r="Q15" i="23"/>
  <c r="Q9" i="23"/>
  <c r="Q72" i="23" l="1"/>
  <c r="E100" i="23"/>
  <c r="E112" i="23" s="1"/>
  <c r="E74" i="23"/>
  <c r="Q14" i="23"/>
  <c r="Q51" i="23" s="1"/>
  <c r="Q70" i="23"/>
  <c r="Q66" i="23" s="1"/>
  <c r="Q98" i="23"/>
  <c r="R21" i="23"/>
  <c r="Q107" i="23"/>
  <c r="J107" i="23"/>
  <c r="G107" i="23"/>
  <c r="F107" i="23" s="1"/>
  <c r="D107" i="23"/>
  <c r="Q106" i="23"/>
  <c r="M106" i="23"/>
  <c r="J106" i="23"/>
  <c r="G106" i="23"/>
  <c r="F106" i="23" s="1"/>
  <c r="D106" i="23"/>
  <c r="J96" i="23"/>
  <c r="D96" i="23"/>
  <c r="D111" i="23" s="1"/>
  <c r="J94" i="23"/>
  <c r="J93" i="23" s="1"/>
  <c r="G94" i="23"/>
  <c r="D94" i="23"/>
  <c r="D93" i="23" s="1"/>
  <c r="M91" i="23"/>
  <c r="M89" i="23"/>
  <c r="M94" i="23" s="1"/>
  <c r="M93" i="23" s="1"/>
  <c r="K85" i="23"/>
  <c r="M84" i="23"/>
  <c r="K84" i="23"/>
  <c r="J83" i="23"/>
  <c r="G83" i="23"/>
  <c r="F83" i="23" s="1"/>
  <c r="D83" i="23"/>
  <c r="A83" i="23"/>
  <c r="K80" i="23"/>
  <c r="M76" i="23"/>
  <c r="P77" i="23"/>
  <c r="J76" i="23"/>
  <c r="J88" i="23" s="1"/>
  <c r="G76" i="23"/>
  <c r="D76" i="23"/>
  <c r="D88" i="23" s="1"/>
  <c r="D71" i="23"/>
  <c r="N68" i="23"/>
  <c r="M65" i="23"/>
  <c r="P65" i="23"/>
  <c r="M62" i="23"/>
  <c r="M61" i="23"/>
  <c r="P61" i="23"/>
  <c r="M60" i="23"/>
  <c r="R60" i="23"/>
  <c r="G59" i="23"/>
  <c r="D59" i="23"/>
  <c r="D72" i="23" s="1"/>
  <c r="D110" i="23" s="1"/>
  <c r="M57" i="23"/>
  <c r="P57" i="23"/>
  <c r="M52" i="23"/>
  <c r="M71" i="23" s="1"/>
  <c r="P52" i="23"/>
  <c r="P50" i="23"/>
  <c r="P48" i="23"/>
  <c r="R46" i="23"/>
  <c r="P44" i="23"/>
  <c r="A44" i="23"/>
  <c r="A45" i="23" s="1"/>
  <c r="A46" i="23" s="1"/>
  <c r="A47" i="23" s="1"/>
  <c r="A48" i="23" s="1"/>
  <c r="A49" i="23" s="1"/>
  <c r="A50" i="23" s="1"/>
  <c r="R43" i="23"/>
  <c r="R40" i="23"/>
  <c r="L39" i="23"/>
  <c r="J37" i="23"/>
  <c r="G37" i="23"/>
  <c r="F37" i="23" s="1"/>
  <c r="D37" i="23"/>
  <c r="P36" i="23"/>
  <c r="P32" i="23"/>
  <c r="R31" i="23"/>
  <c r="R30" i="23"/>
  <c r="K29" i="23"/>
  <c r="A29" i="23"/>
  <c r="A30" i="23" s="1"/>
  <c r="A31" i="23" s="1"/>
  <c r="A32" i="23" s="1"/>
  <c r="A33" i="23" s="1"/>
  <c r="A34" i="23" s="1"/>
  <c r="A35" i="23" s="1"/>
  <c r="A36" i="23" s="1"/>
  <c r="A37" i="23" s="1"/>
  <c r="P27" i="23"/>
  <c r="P26" i="23"/>
  <c r="R24" i="23"/>
  <c r="R23" i="23"/>
  <c r="J22" i="23"/>
  <c r="G22" i="23"/>
  <c r="F22" i="23" s="1"/>
  <c r="R19" i="23"/>
  <c r="J18" i="23"/>
  <c r="G18" i="23"/>
  <c r="F18" i="23" s="1"/>
  <c r="D18" i="23"/>
  <c r="P17" i="23"/>
  <c r="L16" i="23"/>
  <c r="J15" i="23"/>
  <c r="G15" i="23"/>
  <c r="F15" i="23" s="1"/>
  <c r="D15" i="23"/>
  <c r="P11" i="23"/>
  <c r="K10" i="23"/>
  <c r="J9" i="23"/>
  <c r="G9" i="23"/>
  <c r="F9" i="23" s="1"/>
  <c r="D9" i="23"/>
  <c r="A8" i="23"/>
  <c r="C5" i="23"/>
  <c r="D5" i="23" s="1"/>
  <c r="E5" i="23" s="1"/>
  <c r="F5" i="23" s="1"/>
  <c r="G5" i="23" s="1"/>
  <c r="H5" i="23" s="1"/>
  <c r="I5" i="23" s="1"/>
  <c r="G72" i="23" l="1"/>
  <c r="F59" i="23"/>
  <c r="S59" i="23" s="1"/>
  <c r="S107" i="23"/>
  <c r="P107" i="23"/>
  <c r="L107" i="23"/>
  <c r="G93" i="23"/>
  <c r="F93" i="23" s="1"/>
  <c r="F94" i="23"/>
  <c r="G88" i="23"/>
  <c r="F88" i="23" s="1"/>
  <c r="F76" i="23"/>
  <c r="K5" i="23"/>
  <c r="L5" i="23" s="1"/>
  <c r="M5" i="23" s="1"/>
  <c r="N5" i="23" s="1"/>
  <c r="O5" i="23" s="1"/>
  <c r="Q5" i="23" s="1"/>
  <c r="R5" i="23" s="1"/>
  <c r="S5" i="23" s="1"/>
  <c r="J72" i="23"/>
  <c r="J70" i="23" s="1"/>
  <c r="J66" i="23" s="1"/>
  <c r="M96" i="23"/>
  <c r="M111" i="23" s="1"/>
  <c r="N111" i="23" s="1"/>
  <c r="M102" i="23"/>
  <c r="O102" i="23" s="1"/>
  <c r="P35" i="23"/>
  <c r="S35" i="23"/>
  <c r="L102" i="23"/>
  <c r="P102" i="23"/>
  <c r="K21" i="23"/>
  <c r="N21" i="23"/>
  <c r="R49" i="23"/>
  <c r="L49" i="23"/>
  <c r="S33" i="23"/>
  <c r="L33" i="23"/>
  <c r="D92" i="23"/>
  <c r="D98" i="23" s="1"/>
  <c r="Q74" i="23"/>
  <c r="N34" i="23"/>
  <c r="N45" i="23"/>
  <c r="N46" i="23"/>
  <c r="P46" i="23"/>
  <c r="O48" i="23"/>
  <c r="R50" i="23"/>
  <c r="D109" i="23"/>
  <c r="R48" i="23"/>
  <c r="K18" i="23"/>
  <c r="O38" i="23"/>
  <c r="N41" i="23"/>
  <c r="O86" i="23"/>
  <c r="O12" i="23"/>
  <c r="O23" i="23"/>
  <c r="O25" i="23"/>
  <c r="L48" i="23"/>
  <c r="N50" i="23"/>
  <c r="R59" i="23"/>
  <c r="N47" i="23"/>
  <c r="L76" i="23"/>
  <c r="P82" i="23"/>
  <c r="M109" i="23"/>
  <c r="J14" i="23"/>
  <c r="J51" i="23" s="1"/>
  <c r="R32" i="23"/>
  <c r="N33" i="23"/>
  <c r="R29" i="23"/>
  <c r="K32" i="23"/>
  <c r="P33" i="23"/>
  <c r="R39" i="23"/>
  <c r="L52" i="23"/>
  <c r="N61" i="23"/>
  <c r="P29" i="23"/>
  <c r="P39" i="23"/>
  <c r="O7" i="23"/>
  <c r="L32" i="23"/>
  <c r="O61" i="23"/>
  <c r="N80" i="23"/>
  <c r="L9" i="23"/>
  <c r="O11" i="23"/>
  <c r="O32" i="23"/>
  <c r="S52" i="23"/>
  <c r="N82" i="23"/>
  <c r="O8" i="23"/>
  <c r="N13" i="23"/>
  <c r="D14" i="23"/>
  <c r="S23" i="23"/>
  <c r="P30" i="23"/>
  <c r="K46" i="23"/>
  <c r="K48" i="23"/>
  <c r="N95" i="23"/>
  <c r="L17" i="23"/>
  <c r="N20" i="23"/>
  <c r="P25" i="23"/>
  <c r="K31" i="23"/>
  <c r="L43" i="23"/>
  <c r="O17" i="23"/>
  <c r="O31" i="23"/>
  <c r="O43" i="23"/>
  <c r="P86" i="23"/>
  <c r="P16" i="23"/>
  <c r="R17" i="23"/>
  <c r="L24" i="23"/>
  <c r="P31" i="23"/>
  <c r="S43" i="23"/>
  <c r="P12" i="23"/>
  <c r="G14" i="23"/>
  <c r="R16" i="23"/>
  <c r="S17" i="23"/>
  <c r="R18" i="23"/>
  <c r="S24" i="23"/>
  <c r="O30" i="23"/>
  <c r="S32" i="23"/>
  <c r="G109" i="23"/>
  <c r="F109" i="23" s="1"/>
  <c r="O85" i="23"/>
  <c r="K95" i="23"/>
  <c r="O37" i="23"/>
  <c r="L37" i="23"/>
  <c r="S37" i="23"/>
  <c r="L27" i="23"/>
  <c r="L19" i="23"/>
  <c r="P23" i="23"/>
  <c r="N26" i="23"/>
  <c r="N48" i="23"/>
  <c r="O52" i="23"/>
  <c r="R57" i="23"/>
  <c r="M83" i="23"/>
  <c r="O83" i="23" s="1"/>
  <c r="R10" i="23"/>
  <c r="R13" i="23"/>
  <c r="L18" i="23"/>
  <c r="O19" i="23"/>
  <c r="K23" i="23"/>
  <c r="N22" i="23"/>
  <c r="O26" i="23"/>
  <c r="N27" i="23"/>
  <c r="P41" i="23"/>
  <c r="N11" i="23"/>
  <c r="K17" i="23"/>
  <c r="P18" i="23"/>
  <c r="S19" i="23"/>
  <c r="L23" i="23"/>
  <c r="R27" i="23"/>
  <c r="N29" i="23"/>
  <c r="K30" i="23"/>
  <c r="N31" i="23"/>
  <c r="O34" i="23"/>
  <c r="R35" i="23"/>
  <c r="S40" i="23"/>
  <c r="N44" i="23"/>
  <c r="S48" i="23"/>
  <c r="M59" i="23"/>
  <c r="M72" i="23" s="1"/>
  <c r="M70" i="23" s="1"/>
  <c r="M66" i="23" s="1"/>
  <c r="K71" i="23"/>
  <c r="S18" i="23"/>
  <c r="K27" i="23"/>
  <c r="N30" i="23"/>
  <c r="O33" i="23"/>
  <c r="K35" i="23"/>
  <c r="L41" i="23"/>
  <c r="N49" i="23"/>
  <c r="M88" i="23"/>
  <c r="P20" i="23"/>
  <c r="L35" i="23"/>
  <c r="R36" i="23"/>
  <c r="P38" i="23"/>
  <c r="O49" i="23"/>
  <c r="N52" i="23"/>
  <c r="S27" i="23"/>
  <c r="K13" i="23"/>
  <c r="L40" i="23"/>
  <c r="N43" i="23"/>
  <c r="N10" i="23"/>
  <c r="O27" i="23"/>
  <c r="O35" i="23"/>
  <c r="O41" i="23"/>
  <c r="P49" i="23"/>
  <c r="P8" i="23"/>
  <c r="N35" i="23"/>
  <c r="K39" i="23"/>
  <c r="O40" i="23"/>
  <c r="O45" i="23"/>
  <c r="N78" i="23"/>
  <c r="K89" i="23"/>
  <c r="R8" i="23"/>
  <c r="R20" i="23"/>
  <c r="S28" i="23"/>
  <c r="L28" i="23"/>
  <c r="R28" i="23"/>
  <c r="K28" i="23"/>
  <c r="R38" i="23"/>
  <c r="N40" i="23"/>
  <c r="R44" i="23"/>
  <c r="S47" i="23"/>
  <c r="L8" i="23"/>
  <c r="K9" i="23"/>
  <c r="S12" i="23"/>
  <c r="L12" i="23"/>
  <c r="R12" i="23"/>
  <c r="K12" i="23"/>
  <c r="R34" i="23"/>
  <c r="N36" i="23"/>
  <c r="R45" i="23"/>
  <c r="S57" i="23"/>
  <c r="L57" i="23"/>
  <c r="O57" i="23"/>
  <c r="N57" i="23"/>
  <c r="P60" i="23"/>
  <c r="J109" i="23"/>
  <c r="J111" i="23"/>
  <c r="K111" i="23" s="1"/>
  <c r="K96" i="23"/>
  <c r="D108" i="23"/>
  <c r="D105" i="23" s="1"/>
  <c r="K7" i="23"/>
  <c r="R7" i="23"/>
  <c r="K11" i="23"/>
  <c r="O16" i="23"/>
  <c r="N16" i="23"/>
  <c r="S16" i="23"/>
  <c r="N17" i="23"/>
  <c r="N19" i="23"/>
  <c r="S26" i="23"/>
  <c r="L26" i="23"/>
  <c r="R26" i="23"/>
  <c r="O28" i="23"/>
  <c r="N32" i="23"/>
  <c r="K34" i="23"/>
  <c r="S34" i="23"/>
  <c r="O36" i="23"/>
  <c r="N38" i="23"/>
  <c r="R41" i="23"/>
  <c r="K45" i="23"/>
  <c r="S45" i="23"/>
  <c r="O47" i="23"/>
  <c r="K57" i="23"/>
  <c r="N62" i="23"/>
  <c r="R62" i="23"/>
  <c r="O62" i="23"/>
  <c r="P62" i="23"/>
  <c r="S9" i="23"/>
  <c r="R9" i="23"/>
  <c r="S44" i="23"/>
  <c r="L44" i="23"/>
  <c r="R65" i="23"/>
  <c r="N65" i="23"/>
  <c r="P7" i="23"/>
  <c r="P10" i="23"/>
  <c r="O10" i="23"/>
  <c r="O18" i="23"/>
  <c r="L20" i="23"/>
  <c r="R22" i="23"/>
  <c r="L22" i="23"/>
  <c r="K22" i="23"/>
  <c r="S25" i="23"/>
  <c r="L25" i="23"/>
  <c r="R25" i="23"/>
  <c r="K25" i="23"/>
  <c r="N28" i="23"/>
  <c r="K37" i="23"/>
  <c r="P37" i="23"/>
  <c r="O46" i="23"/>
  <c r="L7" i="23"/>
  <c r="S7" i="23"/>
  <c r="N8" i="23"/>
  <c r="N12" i="23"/>
  <c r="K16" i="23"/>
  <c r="O20" i="23"/>
  <c r="S22" i="23"/>
  <c r="N25" i="23"/>
  <c r="K26" i="23"/>
  <c r="P28" i="23"/>
  <c r="O29" i="23"/>
  <c r="L34" i="23"/>
  <c r="R37" i="23"/>
  <c r="K41" i="23"/>
  <c r="S41" i="23"/>
  <c r="O44" i="23"/>
  <c r="P47" i="23"/>
  <c r="D70" i="23"/>
  <c r="D66" i="23" s="1"/>
  <c r="O76" i="23"/>
  <c r="K77" i="23"/>
  <c r="N77" i="23"/>
  <c r="L77" i="23"/>
  <c r="O77" i="23"/>
  <c r="J92" i="23"/>
  <c r="J98" i="23" s="1"/>
  <c r="K102" i="23"/>
  <c r="N102" i="23"/>
  <c r="R102" i="23"/>
  <c r="S36" i="23"/>
  <c r="L36" i="23"/>
  <c r="R47" i="23"/>
  <c r="O60" i="23"/>
  <c r="P83" i="23"/>
  <c r="K83" i="23"/>
  <c r="N84" i="23"/>
  <c r="N87" i="23"/>
  <c r="K87" i="23"/>
  <c r="O87" i="23"/>
  <c r="P87" i="23"/>
  <c r="R106" i="23"/>
  <c r="N106" i="23"/>
  <c r="K106" i="23"/>
  <c r="K36" i="23"/>
  <c r="K47" i="23"/>
  <c r="L87" i="23"/>
  <c r="K91" i="23"/>
  <c r="N91" i="23"/>
  <c r="K107" i="23"/>
  <c r="R107" i="23"/>
  <c r="N7" i="23"/>
  <c r="P9" i="23"/>
  <c r="S38" i="23"/>
  <c r="L38" i="23"/>
  <c r="K8" i="23"/>
  <c r="R11" i="23"/>
  <c r="P13" i="23"/>
  <c r="O13" i="23"/>
  <c r="K20" i="23"/>
  <c r="S20" i="23"/>
  <c r="D22" i="23"/>
  <c r="N23" i="23"/>
  <c r="P34" i="23"/>
  <c r="N37" i="23"/>
  <c r="K38" i="23"/>
  <c r="O39" i="23"/>
  <c r="N39" i="23"/>
  <c r="S39" i="23"/>
  <c r="K44" i="23"/>
  <c r="P45" i="23"/>
  <c r="L47" i="23"/>
  <c r="K58" i="23"/>
  <c r="N60" i="23"/>
  <c r="G110" i="23"/>
  <c r="F110" i="23" s="1"/>
  <c r="K78" i="23"/>
  <c r="L83" i="23"/>
  <c r="N18" i="23"/>
  <c r="P19" i="23"/>
  <c r="P24" i="23"/>
  <c r="R33" i="23"/>
  <c r="P40" i="23"/>
  <c r="P43" i="23"/>
  <c r="K50" i="23"/>
  <c r="O50" i="23"/>
  <c r="O80" i="23"/>
  <c r="K82" i="23"/>
  <c r="O82" i="23"/>
  <c r="K86" i="23"/>
  <c r="N86" i="23"/>
  <c r="L86" i="23"/>
  <c r="O9" i="23"/>
  <c r="K19" i="23"/>
  <c r="K24" i="23"/>
  <c r="K33" i="23"/>
  <c r="K40" i="23"/>
  <c r="K43" i="23"/>
  <c r="P85" i="23"/>
  <c r="N85" i="23"/>
  <c r="N96" i="23"/>
  <c r="K49" i="23"/>
  <c r="K52" i="23"/>
  <c r="R52" i="23"/>
  <c r="R61" i="23"/>
  <c r="P80" i="23"/>
  <c r="N89" i="23"/>
  <c r="L80" i="23"/>
  <c r="G92" i="23" l="1"/>
  <c r="F92" i="23" s="1"/>
  <c r="M92" i="23"/>
  <c r="G70" i="23"/>
  <c r="F72" i="23"/>
  <c r="O72" i="23" s="1"/>
  <c r="L72" i="23"/>
  <c r="F14" i="23"/>
  <c r="R14" i="23" s="1"/>
  <c r="J74" i="23"/>
  <c r="J110" i="23"/>
  <c r="J108" i="23" s="1"/>
  <c r="J105" i="23" s="1"/>
  <c r="P76" i="23"/>
  <c r="N83" i="23"/>
  <c r="N71" i="23"/>
  <c r="D51" i="23"/>
  <c r="D100" i="23" s="1"/>
  <c r="P59" i="23"/>
  <c r="L59" i="23"/>
  <c r="N76" i="23"/>
  <c r="K59" i="23"/>
  <c r="K76" i="23"/>
  <c r="G51" i="23"/>
  <c r="N9" i="23"/>
  <c r="P22" i="23"/>
  <c r="N94" i="23"/>
  <c r="K94" i="23"/>
  <c r="M98" i="23"/>
  <c r="O22" i="23"/>
  <c r="O59" i="23"/>
  <c r="N59" i="23"/>
  <c r="O71" i="23"/>
  <c r="J100" i="23"/>
  <c r="L71" i="23"/>
  <c r="R71" i="23"/>
  <c r="G98" i="23"/>
  <c r="F98" i="23" s="1"/>
  <c r="P71" i="23"/>
  <c r="S71" i="23"/>
  <c r="N109" i="23"/>
  <c r="K109" i="23"/>
  <c r="O109" i="23"/>
  <c r="P109" i="23"/>
  <c r="L109" i="23"/>
  <c r="M110" i="23"/>
  <c r="M108" i="23" s="1"/>
  <c r="P110" i="23"/>
  <c r="K93" i="23"/>
  <c r="N93" i="23"/>
  <c r="O24" i="23"/>
  <c r="N24" i="23"/>
  <c r="G108" i="23"/>
  <c r="F108" i="23" s="1"/>
  <c r="S15" i="23"/>
  <c r="R15" i="23"/>
  <c r="L15" i="23"/>
  <c r="P15" i="23"/>
  <c r="K15" i="23"/>
  <c r="N15" i="23"/>
  <c r="O15" i="23"/>
  <c r="K92" i="23"/>
  <c r="N92" i="23"/>
  <c r="P88" i="23"/>
  <c r="N88" i="23"/>
  <c r="O88" i="23"/>
  <c r="L88" i="23"/>
  <c r="K88" i="23"/>
  <c r="K72" i="23" l="1"/>
  <c r="N72" i="23"/>
  <c r="P72" i="23"/>
  <c r="S72" i="23"/>
  <c r="R72" i="23"/>
  <c r="G66" i="23"/>
  <c r="F66" i="23" s="1"/>
  <c r="F70" i="23"/>
  <c r="N70" i="23" s="1"/>
  <c r="L110" i="23"/>
  <c r="K110" i="23"/>
  <c r="N69" i="23"/>
  <c r="M107" i="23"/>
  <c r="M74" i="23"/>
  <c r="P14" i="23"/>
  <c r="K14" i="23"/>
  <c r="S14" i="23"/>
  <c r="O14" i="23"/>
  <c r="N14" i="23"/>
  <c r="L14" i="23"/>
  <c r="G74" i="23"/>
  <c r="F74" i="23" s="1"/>
  <c r="F51" i="23"/>
  <c r="J112" i="23"/>
  <c r="D74" i="23"/>
  <c r="D112" i="23"/>
  <c r="G100" i="23"/>
  <c r="F100" i="23" s="1"/>
  <c r="M100" i="23"/>
  <c r="O110" i="23"/>
  <c r="G105" i="23"/>
  <c r="F105" i="23" s="1"/>
  <c r="L98" i="23"/>
  <c r="O98" i="23"/>
  <c r="N98" i="23"/>
  <c r="K98" i="23"/>
  <c r="P98" i="23"/>
  <c r="N110" i="23"/>
  <c r="R70" i="23" l="1"/>
  <c r="P70" i="23"/>
  <c r="K70" i="23"/>
  <c r="L70" i="23"/>
  <c r="O70" i="23"/>
  <c r="S70" i="23"/>
  <c r="N107" i="23"/>
  <c r="O107" i="23"/>
  <c r="M105" i="23"/>
  <c r="M112" i="23" s="1"/>
  <c r="O51" i="23"/>
  <c r="L51" i="23"/>
  <c r="K51" i="23"/>
  <c r="P51" i="23"/>
  <c r="S51" i="23"/>
  <c r="R51" i="23"/>
  <c r="N51" i="23"/>
  <c r="P100" i="23"/>
  <c r="G112" i="23"/>
  <c r="F112" i="23" s="1"/>
  <c r="N66" i="23"/>
  <c r="K66" i="23"/>
  <c r="O66" i="23"/>
  <c r="S66" i="23"/>
  <c r="R66" i="23"/>
  <c r="P66" i="23"/>
  <c r="L66" i="23"/>
  <c r="P108" i="23"/>
  <c r="K108" i="23"/>
  <c r="L108" i="23"/>
  <c r="O108" i="23"/>
  <c r="N108" i="23"/>
  <c r="O100" i="23" l="1"/>
  <c r="N100" i="23"/>
  <c r="K100" i="23"/>
  <c r="L100" i="23"/>
  <c r="N74" i="23"/>
  <c r="K74" i="23"/>
  <c r="O74" i="23"/>
  <c r="L74" i="23"/>
  <c r="P74" i="23"/>
  <c r="S74" i="23"/>
  <c r="R74" i="23"/>
  <c r="N105" i="23"/>
  <c r="K105" i="23"/>
  <c r="O105" i="23"/>
  <c r="P105" i="23"/>
  <c r="L105" i="23"/>
  <c r="N112" i="23" l="1"/>
  <c r="P112" i="23"/>
  <c r="L112" i="23"/>
  <c r="O112" i="23"/>
  <c r="K112" i="23"/>
  <c r="S86" i="23" l="1"/>
  <c r="S88" i="23"/>
  <c r="S76" i="23"/>
  <c r="S84" i="23"/>
  <c r="S87" i="23"/>
  <c r="S83" i="23"/>
  <c r="R76" i="23"/>
  <c r="R84" i="23"/>
  <c r="Q100" i="23"/>
  <c r="S98" i="23"/>
  <c r="R87" i="23"/>
  <c r="S77" i="23"/>
  <c r="R82" i="23"/>
  <c r="R85" i="23"/>
  <c r="S80" i="23"/>
  <c r="Q110" i="23"/>
  <c r="S110" i="23" s="1"/>
  <c r="R80" i="23"/>
  <c r="S78" i="23"/>
  <c r="R95" i="23"/>
  <c r="R94" i="23"/>
  <c r="Q109" i="23"/>
  <c r="S109" i="23" s="1"/>
  <c r="R78" i="23"/>
  <c r="R86" i="23"/>
  <c r="R96" i="23"/>
  <c r="R111" i="23"/>
  <c r="R98" i="23"/>
  <c r="R77" i="23"/>
  <c r="R93" i="23"/>
  <c r="R88" i="23"/>
  <c r="R83" i="23"/>
  <c r="R92" i="23"/>
  <c r="R91" i="23"/>
  <c r="Q108" i="23" l="1"/>
  <c r="R109" i="23"/>
  <c r="S100" i="23"/>
  <c r="R100" i="23"/>
  <c r="R110" i="23"/>
  <c r="R108" i="23" l="1"/>
  <c r="Q105" i="23"/>
  <c r="Q112" i="23" s="1"/>
  <c r="R112" i="23" s="1"/>
  <c r="S108" i="23"/>
  <c r="R105" i="23" l="1"/>
  <c r="S112" i="23"/>
  <c r="S105" i="23"/>
</calcChain>
</file>

<file path=xl/sharedStrings.xml><?xml version="1.0" encoding="utf-8"?>
<sst xmlns="http://schemas.openxmlformats.org/spreadsheetml/2006/main" count="217" uniqueCount="201">
  <si>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</si>
  <si>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</si>
  <si>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</si>
  <si>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</si>
  <si>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</si>
  <si>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</si>
  <si>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</si>
  <si>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</si>
  <si>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</si>
  <si>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</si>
  <si>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</si>
  <si>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</si>
  <si>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</si>
  <si>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</si>
  <si>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</si>
  <si>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</si>
  <si>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</si>
  <si>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</si>
  <si>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</si>
  <si>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</si>
  <si>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</si>
  <si>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</si>
  <si>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</si>
  <si>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</si>
  <si>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</si>
  <si>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</si>
  <si>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</si>
  <si>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</si>
  <si>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</si>
  <si>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</si>
  <si>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</si>
  <si>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</si>
  <si>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</si>
  <si>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</si>
  <si>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</si>
  <si>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</si>
  <si>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</si>
  <si>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</si>
  <si>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</si>
  <si>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</si>
  <si>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</si>
  <si>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</si>
  <si>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</si>
  <si>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</si>
  <si>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</si>
  <si>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</si>
  <si>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</si>
  <si>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</si>
  <si>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</si>
  <si>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</si>
  <si>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</si>
  <si>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</si>
  <si>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</si>
  <si>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</si>
  <si>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</si>
  <si>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</si>
  <si>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</si>
  <si>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</si>
  <si>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</si>
  <si>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</si>
  <si>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</si>
  <si>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</si>
  <si>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</si>
  <si>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</si>
  <si>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</si>
  <si>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</si>
  <si>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</si>
  <si>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</si>
  <si>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</si>
  <si>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</si>
  <si>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</si>
  <si>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</si>
  <si>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</si>
  <si>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</si>
  <si>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</si>
  <si>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</si>
  <si>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</si>
  <si>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</si>
  <si>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</si>
  <si>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</si>
  <si>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</si>
  <si>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</si>
  <si>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</si>
  <si>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</si>
  <si>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</si>
  <si>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</si>
  <si>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</si>
  <si>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</si>
  <si>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</si>
  <si>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</si>
  <si>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</si>
  <si>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</si>
  <si>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</si>
  <si>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</si>
  <si>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</si>
  <si>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</si>
  <si>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</si>
  <si>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</si>
  <si>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</si>
  <si>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</si>
  <si>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</si>
  <si>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</si>
  <si>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</si>
  <si>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</si>
  <si>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</si>
  <si>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</si>
  <si>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</si>
  <si>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</si>
  <si>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</si>
  <si>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</si>
  <si>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</si>
  <si>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</si>
  <si>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</si>
  <si>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</si>
  <si>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</si>
  <si>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</si>
  <si>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</si>
  <si>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</si>
  <si>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</si>
  <si>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</si>
  <si>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</si>
  <si>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</si>
  <si>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</si>
  <si>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</si>
  <si>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</si>
  <si>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</si>
  <si>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</si>
  <si>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</si>
  <si>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</si>
  <si>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</si>
  <si>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</si>
  <si>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</si>
  <si>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</si>
  <si>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</si>
  <si>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</si>
  <si>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</si>
  <si>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</si>
  <si>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</si>
  <si>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</si>
  <si>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</si>
  <si>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</si>
  <si>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</si>
  <si>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</si>
  <si>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</si>
  <si>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</si>
  <si>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</si>
  <si>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</si>
  <si>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</si>
  <si>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</si>
  <si>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</si>
  <si>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</si>
  <si>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</si>
  <si>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</si>
  <si>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</si>
  <si>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</si>
  <si>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</si>
  <si>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</si>
  <si>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</si>
  <si>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</si>
  <si>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</si>
  <si>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</si>
  <si>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</si>
  <si>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</si>
  <si>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</si>
  <si>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</si>
  <si>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</si>
  <si>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</si>
  <si>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</si>
  <si>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</si>
  <si>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</si>
  <si>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</si>
  <si>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</si>
  <si>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</si>
  <si>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</si>
  <si>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7.1.</t>
  </si>
  <si>
    <t>7.2.</t>
  </si>
  <si>
    <t>7.3.</t>
  </si>
  <si>
    <t>7.4.</t>
  </si>
  <si>
    <t>7.5.</t>
  </si>
  <si>
    <t>березень</t>
  </si>
  <si>
    <t>% виконання до бюджету на 2025р. (норма 25,0%)</t>
  </si>
  <si>
    <t>План на січень  - березень 2025 року</t>
  </si>
  <si>
    <t>Відхилення надходжень до плану на  січень  - березень 2025 року</t>
  </si>
  <si>
    <t>План на  січень  - березень 2025р. (розрахунковий)</t>
  </si>
  <si>
    <t xml:space="preserve">Відхилення надходжень до плану на  січень  - березень 2025 року (розрахунковий) </t>
  </si>
  <si>
    <t>Надійшло за  січень  - березень 2024р.</t>
  </si>
  <si>
    <t>Надійшло за січень - березень 2025р.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</si>
  <si>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</si>
  <si>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</si>
  <si>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</si>
  <si>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</si>
  <si>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</si>
  <si>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</si>
  <si>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</si>
  <si>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</si>
  <si>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</si>
  <si>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</si>
  <si>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7.6.</t>
  </si>
  <si>
    <t>лютий</t>
  </si>
  <si>
    <t>Надходження коштів від відшкодування втрат сільськогосподарського і лісогосподарського виробництва</t>
  </si>
  <si>
    <t>Аналіз виконання бюджету Вінницької міської територіальної громади за січень - березень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</si>
</sst>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3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60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2" fillId="2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showGridLines="0" showZeros="0" tabSelected="1" view="pageBreakPreview" zoomScale="70" zoomScaleNormal="75" zoomScaleSheetLayoutView="70" workbookViewId="0">
      <pane xSplit="3" ySplit="4" topLeftCell="F100" activePane="bottomRight" state="frozen"/>
      <selection pane="topRight" activeCell="D1" sqref="D1"/>
      <selection pane="bottomLeft" activeCell="A5" sqref="A5"/>
      <selection pane="bottomRight" activeCell="K3" sqref="K3:K4"/>
    </sheetView>
  </sheetViews>
  <sheetFormatPr defaultRowHeight="12.75" x14ac:dyDescent="0.2"/>
  <cols>
    <col min="1" max="1" width="12.28515625" style="18" customWidth="1"/>
    <col min="2" max="2" width="92" style="18" customWidth="1"/>
    <col min="3" max="3" width="16.140625" style="18" customWidth="1"/>
    <col min="4" max="5" width="24.140625" style="18" customWidth="1"/>
    <col min="6" max="6" width="24.28515625" style="2" customWidth="1"/>
    <col min="7" max="8" width="21.28515625" style="2" hidden="1" customWidth="1"/>
    <col min="9" max="9" width="24.140625" style="2" hidden="1" customWidth="1"/>
    <col min="10" max="10" width="24.5703125" style="2" customWidth="1"/>
    <col min="11" max="11" width="23.7109375" style="2" customWidth="1"/>
    <col min="12" max="12" width="14.85546875" style="2" bestFit="1" customWidth="1"/>
    <col min="13" max="13" width="25.140625" style="2" hidden="1" customWidth="1"/>
    <col min="14" max="14" width="24.5703125" style="2" hidden="1" customWidth="1"/>
    <col min="15" max="15" width="16.85546875" style="2" hidden="1" customWidth="1"/>
    <col min="16" max="16" width="15.28515625" style="2" customWidth="1"/>
    <col min="17" max="17" width="24.28515625" style="2" customWidth="1"/>
    <col min="18" max="18" width="23" style="1" customWidth="1"/>
    <col min="19" max="19" width="16.140625" style="2" customWidth="1"/>
    <col min="20" max="30" width="0" style="2" hidden="1" customWidth="1"/>
    <col min="31" max="16384" width="9.140625" style="2"/>
  </cols>
  <sheetData>
    <row r="1" spans="1:27" ht="30" customHeight="1" x14ac:dyDescent="0.2">
      <c r="A1" s="154" t="s">
        <v>200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spans="1:27" ht="18.75" x14ac:dyDescent="0.3">
      <c r="A2" s="21" t="s">
        <v>48</v>
      </c>
      <c r="B2" s="16"/>
      <c r="C2" s="16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 t="s">
        <v>13</v>
      </c>
      <c r="S2" s="4"/>
    </row>
    <row r="3" spans="1:27" s="50" customFormat="1" ht="15" customHeight="1" x14ac:dyDescent="0.25">
      <c r="A3" s="156" t="s">
        <v>0</v>
      </c>
      <c r="B3" s="157" t="s">
        <v>1</v>
      </c>
      <c r="C3" s="157" t="s">
        <v>2</v>
      </c>
      <c r="D3" s="152" t="s">
        <v>156</v>
      </c>
      <c r="E3" s="152" t="s">
        <v>157</v>
      </c>
      <c r="F3" s="152" t="s">
        <v>186</v>
      </c>
      <c r="G3" s="152" t="s">
        <v>60</v>
      </c>
      <c r="H3" s="152" t="s">
        <v>198</v>
      </c>
      <c r="I3" s="152" t="s">
        <v>179</v>
      </c>
      <c r="J3" s="152" t="s">
        <v>181</v>
      </c>
      <c r="K3" s="152" t="s">
        <v>182</v>
      </c>
      <c r="L3" s="152" t="s">
        <v>3</v>
      </c>
      <c r="M3" s="152" t="s">
        <v>183</v>
      </c>
      <c r="N3" s="152" t="s">
        <v>184</v>
      </c>
      <c r="O3" s="152" t="s">
        <v>3</v>
      </c>
      <c r="P3" s="155" t="s">
        <v>180</v>
      </c>
      <c r="Q3" s="152" t="s">
        <v>185</v>
      </c>
      <c r="R3" s="152" t="s">
        <v>155</v>
      </c>
      <c r="S3" s="152" t="s">
        <v>3</v>
      </c>
    </row>
    <row r="4" spans="1:27" s="50" customFormat="1" ht="94.5" customHeight="1" x14ac:dyDescent="0.25">
      <c r="A4" s="156"/>
      <c r="B4" s="157"/>
      <c r="C4" s="157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5"/>
      <c r="Q4" s="152"/>
      <c r="R4" s="152"/>
      <c r="S4" s="152"/>
    </row>
    <row r="5" spans="1:27" s="54" customFormat="1" ht="20.25" x14ac:dyDescent="0.2">
      <c r="A5" s="51" t="s">
        <v>4</v>
      </c>
      <c r="B5" s="52" t="s">
        <v>5</v>
      </c>
      <c r="C5" s="52">
        <f>B5+1</f>
        <v>3</v>
      </c>
      <c r="D5" s="52">
        <f>C5+1</f>
        <v>4</v>
      </c>
      <c r="E5" s="52">
        <f t="shared" ref="E5:S5" si="0">D5+1</f>
        <v>5</v>
      </c>
      <c r="F5" s="52">
        <f t="shared" si="0"/>
        <v>6</v>
      </c>
      <c r="G5" s="52">
        <f>F5+1</f>
        <v>7</v>
      </c>
      <c r="H5" s="52">
        <f t="shared" ref="H5:I5" si="1">G5+1</f>
        <v>8</v>
      </c>
      <c r="I5" s="52">
        <f t="shared" si="1"/>
        <v>9</v>
      </c>
      <c r="J5" s="52">
        <v>7</v>
      </c>
      <c r="K5" s="52">
        <f t="shared" si="0"/>
        <v>8</v>
      </c>
      <c r="L5" s="52">
        <f t="shared" si="0"/>
        <v>9</v>
      </c>
      <c r="M5" s="52">
        <f t="shared" si="0"/>
        <v>10</v>
      </c>
      <c r="N5" s="52">
        <f t="shared" si="0"/>
        <v>11</v>
      </c>
      <c r="O5" s="52">
        <f t="shared" si="0"/>
        <v>12</v>
      </c>
      <c r="P5" s="52">
        <v>10</v>
      </c>
      <c r="Q5" s="52">
        <f t="shared" si="0"/>
        <v>11</v>
      </c>
      <c r="R5" s="52">
        <f t="shared" si="0"/>
        <v>12</v>
      </c>
      <c r="S5" s="52">
        <f t="shared" si="0"/>
        <v>13</v>
      </c>
      <c r="T5" s="53"/>
      <c r="U5" s="53"/>
      <c r="V5" s="53"/>
      <c r="W5" s="53"/>
      <c r="X5" s="53"/>
      <c r="Y5" s="53"/>
      <c r="Z5" s="53"/>
      <c r="AA5" s="53"/>
    </row>
    <row r="6" spans="1:27" s="55" customFormat="1" ht="26.25" customHeight="1" x14ac:dyDescent="0.2">
      <c r="A6" s="150" t="s">
        <v>6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27" s="124" customFormat="1" ht="23.25" x14ac:dyDescent="0.25">
      <c r="A7" s="122">
        <v>1</v>
      </c>
      <c r="B7" s="58" t="s">
        <v>61</v>
      </c>
      <c r="C7" s="123" t="s">
        <v>14</v>
      </c>
      <c r="D7" s="125">
        <v>3642223.0580000002</v>
      </c>
      <c r="E7" s="125">
        <v>3670621.1179999998</v>
      </c>
      <c r="F7" s="125">
        <f>SUM(G7:I7)</f>
        <v>884109.96500000008</v>
      </c>
      <c r="G7" s="125">
        <v>264218.864</v>
      </c>
      <c r="H7" s="125">
        <v>305430.88500000001</v>
      </c>
      <c r="I7" s="125">
        <v>314460.21600000001</v>
      </c>
      <c r="J7" s="125">
        <v>773504.4</v>
      </c>
      <c r="K7" s="125">
        <f t="shared" ref="K7:K41" si="2">F7-J7</f>
        <v>110605.56500000006</v>
      </c>
      <c r="L7" s="133">
        <f>F7/J7*100</f>
        <v>114.29928065050439</v>
      </c>
      <c r="M7" s="125">
        <f>E7/12*3</f>
        <v>917655.27949999995</v>
      </c>
      <c r="N7" s="125">
        <f t="shared" ref="N7:N38" si="3">F7-M7</f>
        <v>-33545.314499999862</v>
      </c>
      <c r="O7" s="133">
        <f t="shared" ref="O7:O20" si="4">F7/M7*100</f>
        <v>96.344453603723878</v>
      </c>
      <c r="P7" s="133">
        <f t="shared" ref="P7:P20" si="5">F7/E7*100</f>
        <v>24.086113400930969</v>
      </c>
      <c r="Q7" s="125">
        <v>701009.45099999988</v>
      </c>
      <c r="R7" s="126">
        <f t="shared" ref="R7:R38" si="6">F7-Q7</f>
        <v>183100.5140000002</v>
      </c>
      <c r="S7" s="127">
        <f>F7/Q7*100</f>
        <v>126.11954999163059</v>
      </c>
    </row>
    <row r="8" spans="1:27" s="124" customFormat="1" ht="39" x14ac:dyDescent="0.25">
      <c r="A8" s="122">
        <f>A7+1</f>
        <v>2</v>
      </c>
      <c r="B8" s="58" t="s">
        <v>36</v>
      </c>
      <c r="C8" s="123" t="s">
        <v>16</v>
      </c>
      <c r="D8" s="125">
        <v>3786.3</v>
      </c>
      <c r="E8" s="125">
        <v>3786.3</v>
      </c>
      <c r="F8" s="125">
        <f t="shared" ref="F8:F72" si="7">SUM(G8:I8)</f>
        <v>1865.049</v>
      </c>
      <c r="G8" s="125">
        <v>4.7190000000000003</v>
      </c>
      <c r="H8" s="125">
        <v>650.22400000000005</v>
      </c>
      <c r="I8" s="125">
        <v>1210.106</v>
      </c>
      <c r="J8" s="125">
        <v>1864</v>
      </c>
      <c r="K8" s="125">
        <f t="shared" si="2"/>
        <v>1.0489999999999782</v>
      </c>
      <c r="L8" s="133">
        <f>F8/J8*100</f>
        <v>100.05627682403433</v>
      </c>
      <c r="M8" s="125">
        <f t="shared" ref="M8:M50" si="8">E8/12*3</f>
        <v>946.57500000000005</v>
      </c>
      <c r="N8" s="125">
        <f t="shared" si="3"/>
        <v>918.47399999999993</v>
      </c>
      <c r="O8" s="133">
        <f t="shared" si="4"/>
        <v>197.03129704460818</v>
      </c>
      <c r="P8" s="133">
        <f t="shared" si="5"/>
        <v>49.257824261152045</v>
      </c>
      <c r="Q8" s="125">
        <v>2594.239</v>
      </c>
      <c r="R8" s="126">
        <f t="shared" si="6"/>
        <v>-729.19</v>
      </c>
      <c r="S8" s="127">
        <f>F8/Q8*100</f>
        <v>71.891949816497245</v>
      </c>
    </row>
    <row r="9" spans="1:27" s="124" customFormat="1" ht="23.25" x14ac:dyDescent="0.25">
      <c r="A9" s="122">
        <v>3</v>
      </c>
      <c r="B9" s="58" t="s">
        <v>96</v>
      </c>
      <c r="C9" s="123" t="s">
        <v>97</v>
      </c>
      <c r="D9" s="125">
        <f>SUM(D10:D13)</f>
        <v>216.8</v>
      </c>
      <c r="E9" s="125">
        <f>SUM(E10:E13)</f>
        <v>366.6</v>
      </c>
      <c r="F9" s="125">
        <f t="shared" si="7"/>
        <v>205.458</v>
      </c>
      <c r="G9" s="125">
        <f t="shared" ref="G9:J9" si="9">SUM(G10:G13)</f>
        <v>152.92800000000003</v>
      </c>
      <c r="H9" s="125">
        <f t="shared" ref="H9" si="10">SUM(H10:H13)</f>
        <v>52.497</v>
      </c>
      <c r="I9" s="125">
        <f t="shared" si="9"/>
        <v>3.3000000000000002E-2</v>
      </c>
      <c r="J9" s="125">
        <f t="shared" si="9"/>
        <v>205.2</v>
      </c>
      <c r="K9" s="125">
        <f t="shared" si="2"/>
        <v>0.25800000000000978</v>
      </c>
      <c r="L9" s="133">
        <f>F9/J9*100</f>
        <v>100.12573099415205</v>
      </c>
      <c r="M9" s="125">
        <f t="shared" si="8"/>
        <v>91.65</v>
      </c>
      <c r="N9" s="125">
        <f t="shared" si="3"/>
        <v>113.80799999999999</v>
      </c>
      <c r="O9" s="133">
        <f t="shared" si="4"/>
        <v>224.17675941080196</v>
      </c>
      <c r="P9" s="133">
        <f t="shared" si="5"/>
        <v>56.044189852700491</v>
      </c>
      <c r="Q9" s="125">
        <f t="shared" ref="Q9" si="11">SUM(Q10:Q13)</f>
        <v>62.444999999999993</v>
      </c>
      <c r="R9" s="126">
        <f t="shared" si="6"/>
        <v>143.01300000000001</v>
      </c>
      <c r="S9" s="127">
        <f>F9/Q9*100</f>
        <v>329.02233965889985</v>
      </c>
    </row>
    <row r="10" spans="1:27" s="57" customFormat="1" ht="39" x14ac:dyDescent="0.25">
      <c r="A10" s="56" t="s">
        <v>98</v>
      </c>
      <c r="B10" s="103" t="s">
        <v>120</v>
      </c>
      <c r="C10" s="144" t="s">
        <v>121</v>
      </c>
      <c r="D10" s="128">
        <v>20</v>
      </c>
      <c r="E10" s="128">
        <v>20</v>
      </c>
      <c r="F10" s="128">
        <f t="shared" si="7"/>
        <v>3.5609999999999999</v>
      </c>
      <c r="G10" s="128">
        <v>0</v>
      </c>
      <c r="H10" s="128">
        <v>3.5609999999999999</v>
      </c>
      <c r="I10" s="128">
        <v>0</v>
      </c>
      <c r="J10" s="128">
        <v>3.5</v>
      </c>
      <c r="K10" s="128">
        <f t="shared" si="2"/>
        <v>6.0999999999999943E-2</v>
      </c>
      <c r="L10" s="114">
        <f t="shared" ref="L10:L11" si="12">F10/J10*100</f>
        <v>101.74285714285713</v>
      </c>
      <c r="M10" s="128">
        <f t="shared" si="8"/>
        <v>5</v>
      </c>
      <c r="N10" s="128">
        <f t="shared" si="3"/>
        <v>-1.4390000000000001</v>
      </c>
      <c r="O10" s="114">
        <f t="shared" si="4"/>
        <v>71.22</v>
      </c>
      <c r="P10" s="114">
        <f t="shared" si="5"/>
        <v>17.805</v>
      </c>
      <c r="Q10" s="128">
        <v>8.84</v>
      </c>
      <c r="R10" s="81">
        <f t="shared" si="6"/>
        <v>-5.2789999999999999</v>
      </c>
      <c r="S10" s="82">
        <f t="shared" ref="S10:S11" si="13">F10/Q10*100</f>
        <v>40.282805429864254</v>
      </c>
    </row>
    <row r="11" spans="1:27" s="57" customFormat="1" ht="58.5" x14ac:dyDescent="0.25">
      <c r="A11" s="56" t="s">
        <v>99</v>
      </c>
      <c r="B11" s="103" t="s">
        <v>91</v>
      </c>
      <c r="C11" s="49" t="s">
        <v>92</v>
      </c>
      <c r="D11" s="128">
        <v>86</v>
      </c>
      <c r="E11" s="128">
        <v>86</v>
      </c>
      <c r="F11" s="128">
        <f t="shared" si="7"/>
        <v>23.032</v>
      </c>
      <c r="G11" s="128">
        <v>0</v>
      </c>
      <c r="H11" s="128">
        <v>23.032</v>
      </c>
      <c r="I11" s="128">
        <v>0</v>
      </c>
      <c r="J11" s="128">
        <v>23</v>
      </c>
      <c r="K11" s="128">
        <f t="shared" si="2"/>
        <v>3.2000000000000028E-2</v>
      </c>
      <c r="L11" s="114">
        <f t="shared" si="12"/>
        <v>100.13913043478261</v>
      </c>
      <c r="M11" s="128">
        <f t="shared" si="8"/>
        <v>21.5</v>
      </c>
      <c r="N11" s="128">
        <f t="shared" si="3"/>
        <v>1.532</v>
      </c>
      <c r="O11" s="114">
        <f t="shared" si="4"/>
        <v>107.12558139534885</v>
      </c>
      <c r="P11" s="114">
        <f t="shared" si="5"/>
        <v>26.781395348837211</v>
      </c>
      <c r="Q11" s="128">
        <v>35.134999999999998</v>
      </c>
      <c r="R11" s="81">
        <f t="shared" si="6"/>
        <v>-12.102999999999998</v>
      </c>
      <c r="S11" s="82">
        <f t="shared" si="13"/>
        <v>65.552867511028893</v>
      </c>
    </row>
    <row r="12" spans="1:27" s="57" customFormat="1" ht="39" x14ac:dyDescent="0.25">
      <c r="A12" s="56" t="s">
        <v>100</v>
      </c>
      <c r="B12" s="103" t="s">
        <v>118</v>
      </c>
      <c r="C12" s="49" t="s">
        <v>95</v>
      </c>
      <c r="D12" s="128">
        <v>110</v>
      </c>
      <c r="E12" s="128">
        <v>110</v>
      </c>
      <c r="F12" s="128">
        <f t="shared" si="7"/>
        <v>28.178000000000001</v>
      </c>
      <c r="G12" s="128">
        <v>2.2410000000000001</v>
      </c>
      <c r="H12" s="128">
        <v>25.904</v>
      </c>
      <c r="I12" s="128">
        <v>3.3000000000000002E-2</v>
      </c>
      <c r="J12" s="128">
        <v>28.1</v>
      </c>
      <c r="K12" s="128">
        <f t="shared" si="2"/>
        <v>7.7999999999999403E-2</v>
      </c>
      <c r="L12" s="114">
        <f>F12/J12*100</f>
        <v>100.27758007117438</v>
      </c>
      <c r="M12" s="128">
        <f t="shared" si="8"/>
        <v>27.5</v>
      </c>
      <c r="N12" s="128">
        <f t="shared" si="3"/>
        <v>0.67800000000000082</v>
      </c>
      <c r="O12" s="114">
        <f t="shared" si="4"/>
        <v>102.46545454545455</v>
      </c>
      <c r="P12" s="114">
        <f t="shared" si="5"/>
        <v>25.616363636363637</v>
      </c>
      <c r="Q12" s="128">
        <v>18.286000000000001</v>
      </c>
      <c r="R12" s="81">
        <f t="shared" si="6"/>
        <v>9.8919999999999995</v>
      </c>
      <c r="S12" s="82">
        <f t="shared" ref="S12:S20" si="14">F12/Q12*100</f>
        <v>154.09602974953515</v>
      </c>
    </row>
    <row r="13" spans="1:27" s="57" customFormat="1" ht="39" x14ac:dyDescent="0.25">
      <c r="A13" s="56" t="s">
        <v>122</v>
      </c>
      <c r="B13" s="103" t="s">
        <v>117</v>
      </c>
      <c r="C13" s="49" t="s">
        <v>116</v>
      </c>
      <c r="D13" s="128">
        <v>0.8</v>
      </c>
      <c r="E13" s="128">
        <v>150.6</v>
      </c>
      <c r="F13" s="128">
        <f t="shared" si="7"/>
        <v>150.68700000000001</v>
      </c>
      <c r="G13" s="128">
        <v>150.68700000000001</v>
      </c>
      <c r="H13" s="128"/>
      <c r="I13" s="128">
        <v>0</v>
      </c>
      <c r="J13" s="128">
        <v>150.6</v>
      </c>
      <c r="K13" s="128">
        <f t="shared" si="2"/>
        <v>8.7000000000017508E-2</v>
      </c>
      <c r="L13" s="114">
        <f>F13/J13*100</f>
        <v>100.05776892430281</v>
      </c>
      <c r="M13" s="128">
        <f t="shared" si="8"/>
        <v>37.65</v>
      </c>
      <c r="N13" s="128">
        <f t="shared" si="3"/>
        <v>113.03700000000001</v>
      </c>
      <c r="O13" s="114">
        <f t="shared" si="4"/>
        <v>400.23107569721122</v>
      </c>
      <c r="P13" s="114">
        <f t="shared" si="5"/>
        <v>100.05776892430281</v>
      </c>
      <c r="Q13" s="128">
        <v>0.184</v>
      </c>
      <c r="R13" s="81">
        <f t="shared" si="6"/>
        <v>150.50300000000001</v>
      </c>
      <c r="S13" s="82">
        <f t="shared" si="14"/>
        <v>81895.10869565219</v>
      </c>
    </row>
    <row r="14" spans="1:27" s="124" customFormat="1" ht="23.25" x14ac:dyDescent="0.25">
      <c r="A14" s="122">
        <v>4</v>
      </c>
      <c r="B14" s="73" t="s">
        <v>81</v>
      </c>
      <c r="C14" s="69" t="s">
        <v>80</v>
      </c>
      <c r="D14" s="125">
        <f>D15+D18</f>
        <v>583000</v>
      </c>
      <c r="E14" s="125">
        <f>E15+E18</f>
        <v>583000</v>
      </c>
      <c r="F14" s="125">
        <f t="shared" si="7"/>
        <v>136946.28700000001</v>
      </c>
      <c r="G14" s="125">
        <f t="shared" ref="G14:J14" si="15">G15+G18</f>
        <v>49167.966</v>
      </c>
      <c r="H14" s="125">
        <f t="shared" ref="H14" si="16">H15+H18</f>
        <v>41182.06</v>
      </c>
      <c r="I14" s="125">
        <f t="shared" si="15"/>
        <v>46596.260999999999</v>
      </c>
      <c r="J14" s="125">
        <f t="shared" si="15"/>
        <v>132940</v>
      </c>
      <c r="K14" s="125">
        <f t="shared" si="2"/>
        <v>4006.2870000000112</v>
      </c>
      <c r="L14" s="133">
        <f t="shared" ref="L14:L20" si="17">F14/J14*100</f>
        <v>103.01360538588837</v>
      </c>
      <c r="M14" s="125">
        <f t="shared" si="8"/>
        <v>145750</v>
      </c>
      <c r="N14" s="125">
        <f t="shared" si="3"/>
        <v>-8803.7129999999888</v>
      </c>
      <c r="O14" s="133">
        <f t="shared" si="4"/>
        <v>93.959716638078902</v>
      </c>
      <c r="P14" s="133">
        <f t="shared" si="5"/>
        <v>23.489929159519725</v>
      </c>
      <c r="Q14" s="125">
        <f t="shared" ref="Q14" si="18">Q15+Q18</f>
        <v>100731.122</v>
      </c>
      <c r="R14" s="126">
        <f t="shared" si="6"/>
        <v>36215.165000000008</v>
      </c>
      <c r="S14" s="127">
        <f t="shared" si="14"/>
        <v>135.95230975388125</v>
      </c>
    </row>
    <row r="15" spans="1:27" s="57" customFormat="1" ht="39" x14ac:dyDescent="0.25">
      <c r="A15" s="56" t="s">
        <v>112</v>
      </c>
      <c r="B15" s="103" t="s">
        <v>145</v>
      </c>
      <c r="C15" s="158" t="s">
        <v>151</v>
      </c>
      <c r="D15" s="128">
        <f>SUM(D16:D17)</f>
        <v>215000</v>
      </c>
      <c r="E15" s="128">
        <f>SUM(E16:E17)</f>
        <v>215000</v>
      </c>
      <c r="F15" s="128">
        <f t="shared" si="7"/>
        <v>53982.778999999995</v>
      </c>
      <c r="G15" s="128">
        <f t="shared" ref="G15:J15" si="19">SUM(G16:G17)</f>
        <v>17009.099999999999</v>
      </c>
      <c r="H15" s="128">
        <f t="shared" ref="H15" si="20">SUM(H16:H17)</f>
        <v>16242.040999999999</v>
      </c>
      <c r="I15" s="128">
        <f t="shared" si="19"/>
        <v>20731.637999999999</v>
      </c>
      <c r="J15" s="128">
        <f t="shared" si="19"/>
        <v>51340</v>
      </c>
      <c r="K15" s="128">
        <f t="shared" si="2"/>
        <v>2642.778999999995</v>
      </c>
      <c r="L15" s="114">
        <f t="shared" si="17"/>
        <v>105.14760225944681</v>
      </c>
      <c r="M15" s="128">
        <f t="shared" si="8"/>
        <v>53750</v>
      </c>
      <c r="N15" s="128">
        <f t="shared" si="3"/>
        <v>232.77899999999499</v>
      </c>
      <c r="O15" s="114">
        <f t="shared" si="4"/>
        <v>100.43307720930233</v>
      </c>
      <c r="P15" s="114">
        <f t="shared" si="5"/>
        <v>25.108269302325581</v>
      </c>
      <c r="Q15" s="128">
        <f t="shared" ref="Q15" si="21">SUM(Q16:Q17)</f>
        <v>36562.053999999996</v>
      </c>
      <c r="R15" s="81">
        <f t="shared" si="6"/>
        <v>17420.724999999999</v>
      </c>
      <c r="S15" s="82">
        <f t="shared" si="14"/>
        <v>147.64700856248393</v>
      </c>
    </row>
    <row r="16" spans="1:27" s="57" customFormat="1" ht="39" x14ac:dyDescent="0.25">
      <c r="A16" s="56" t="s">
        <v>141</v>
      </c>
      <c r="B16" s="103" t="s">
        <v>85</v>
      </c>
      <c r="C16" s="158"/>
      <c r="D16" s="128">
        <v>30000</v>
      </c>
      <c r="E16" s="128">
        <v>30000</v>
      </c>
      <c r="F16" s="128">
        <f t="shared" si="7"/>
        <v>9665.8909999999996</v>
      </c>
      <c r="G16" s="128">
        <v>3212.1089999999999</v>
      </c>
      <c r="H16" s="128">
        <v>3324.5239999999999</v>
      </c>
      <c r="I16" s="128">
        <v>3129.2579999999998</v>
      </c>
      <c r="J16" s="128">
        <v>8950</v>
      </c>
      <c r="K16" s="128">
        <f t="shared" si="2"/>
        <v>715.89099999999962</v>
      </c>
      <c r="L16" s="114">
        <f t="shared" si="17"/>
        <v>107.99878212290501</v>
      </c>
      <c r="M16" s="128">
        <f t="shared" si="8"/>
        <v>7500</v>
      </c>
      <c r="N16" s="128">
        <f t="shared" si="3"/>
        <v>2165.8909999999996</v>
      </c>
      <c r="O16" s="114">
        <f t="shared" si="4"/>
        <v>128.87854666666667</v>
      </c>
      <c r="P16" s="114">
        <f t="shared" si="5"/>
        <v>32.219636666666666</v>
      </c>
      <c r="Q16" s="128">
        <v>5473.6019999999999</v>
      </c>
      <c r="R16" s="81">
        <f t="shared" si="6"/>
        <v>4192.2889999999998</v>
      </c>
      <c r="S16" s="82">
        <f t="shared" si="14"/>
        <v>176.59104553089537</v>
      </c>
    </row>
    <row r="17" spans="1:19" s="57" customFormat="1" ht="39" x14ac:dyDescent="0.25">
      <c r="A17" s="56" t="s">
        <v>142</v>
      </c>
      <c r="B17" s="103" t="s">
        <v>86</v>
      </c>
      <c r="C17" s="158"/>
      <c r="D17" s="128">
        <v>185000</v>
      </c>
      <c r="E17" s="128">
        <v>185000</v>
      </c>
      <c r="F17" s="128">
        <f t="shared" si="7"/>
        <v>44316.888000000006</v>
      </c>
      <c r="G17" s="128">
        <v>13796.991</v>
      </c>
      <c r="H17" s="128">
        <v>12917.517</v>
      </c>
      <c r="I17" s="128">
        <v>17602.38</v>
      </c>
      <c r="J17" s="128">
        <v>42390</v>
      </c>
      <c r="K17" s="128">
        <f t="shared" si="2"/>
        <v>1926.8880000000063</v>
      </c>
      <c r="L17" s="114">
        <f t="shared" si="17"/>
        <v>104.54561924982309</v>
      </c>
      <c r="M17" s="128">
        <f t="shared" si="8"/>
        <v>46250</v>
      </c>
      <c r="N17" s="128">
        <f t="shared" si="3"/>
        <v>-1933.1119999999937</v>
      </c>
      <c r="O17" s="114">
        <f t="shared" si="4"/>
        <v>95.820298378378382</v>
      </c>
      <c r="P17" s="114">
        <f t="shared" si="5"/>
        <v>23.955074594594596</v>
      </c>
      <c r="Q17" s="128">
        <v>31088.451999999997</v>
      </c>
      <c r="R17" s="81">
        <f t="shared" si="6"/>
        <v>13228.436000000009</v>
      </c>
      <c r="S17" s="82">
        <f t="shared" si="14"/>
        <v>142.55096393992218</v>
      </c>
    </row>
    <row r="18" spans="1:19" s="57" customFormat="1" ht="39" x14ac:dyDescent="0.25">
      <c r="A18" s="56" t="s">
        <v>113</v>
      </c>
      <c r="B18" s="103" t="s">
        <v>87</v>
      </c>
      <c r="C18" s="49" t="s">
        <v>53</v>
      </c>
      <c r="D18" s="128">
        <f t="shared" ref="D18" si="22">SUM(D19:D20)</f>
        <v>368000</v>
      </c>
      <c r="E18" s="128">
        <f t="shared" ref="E18" si="23">SUM(E19:E20)</f>
        <v>368000</v>
      </c>
      <c r="F18" s="128">
        <f t="shared" si="7"/>
        <v>82963.508000000002</v>
      </c>
      <c r="G18" s="128">
        <f t="shared" ref="G18:J18" si="24">SUM(G19:G20)</f>
        <v>32158.866000000002</v>
      </c>
      <c r="H18" s="128">
        <f t="shared" ref="H18" si="25">SUM(H19:H20)</f>
        <v>24940.019</v>
      </c>
      <c r="I18" s="128">
        <f t="shared" si="24"/>
        <v>25864.623</v>
      </c>
      <c r="J18" s="128">
        <f t="shared" si="24"/>
        <v>81600</v>
      </c>
      <c r="K18" s="128">
        <f t="shared" si="2"/>
        <v>1363.5080000000016</v>
      </c>
      <c r="L18" s="114">
        <f t="shared" si="17"/>
        <v>101.67096568627451</v>
      </c>
      <c r="M18" s="128">
        <f t="shared" si="8"/>
        <v>92000</v>
      </c>
      <c r="N18" s="128">
        <f t="shared" si="3"/>
        <v>-9036.4919999999984</v>
      </c>
      <c r="O18" s="114">
        <f t="shared" si="4"/>
        <v>90.177726086956525</v>
      </c>
      <c r="P18" s="114">
        <f t="shared" si="5"/>
        <v>22.544431521739131</v>
      </c>
      <c r="Q18" s="128">
        <f t="shared" ref="Q18" si="26">SUM(Q19:Q20)</f>
        <v>64169.068000000007</v>
      </c>
      <c r="R18" s="81">
        <f t="shared" si="6"/>
        <v>18794.439999999995</v>
      </c>
      <c r="S18" s="82">
        <f t="shared" si="14"/>
        <v>129.28894027259363</v>
      </c>
    </row>
    <row r="19" spans="1:19" s="57" customFormat="1" ht="97.5" x14ac:dyDescent="0.25">
      <c r="A19" s="56" t="s">
        <v>143</v>
      </c>
      <c r="B19" s="103" t="s">
        <v>127</v>
      </c>
      <c r="C19" s="49">
        <v>14040100</v>
      </c>
      <c r="D19" s="128">
        <v>225000</v>
      </c>
      <c r="E19" s="128">
        <v>225000</v>
      </c>
      <c r="F19" s="128">
        <f t="shared" si="7"/>
        <v>50037.100000000006</v>
      </c>
      <c r="G19" s="128">
        <v>18500.769</v>
      </c>
      <c r="H19" s="128">
        <v>14981.394</v>
      </c>
      <c r="I19" s="128">
        <v>16554.937000000002</v>
      </c>
      <c r="J19" s="128">
        <v>50000</v>
      </c>
      <c r="K19" s="128">
        <f t="shared" si="2"/>
        <v>37.100000000005821</v>
      </c>
      <c r="L19" s="114">
        <f t="shared" si="17"/>
        <v>100.0742</v>
      </c>
      <c r="M19" s="128">
        <f t="shared" si="8"/>
        <v>56250</v>
      </c>
      <c r="N19" s="128">
        <f t="shared" si="3"/>
        <v>-6212.8999999999942</v>
      </c>
      <c r="O19" s="114">
        <f t="shared" si="4"/>
        <v>88.954844444444461</v>
      </c>
      <c r="P19" s="114">
        <f t="shared" si="5"/>
        <v>22.238711111111115</v>
      </c>
      <c r="Q19" s="128">
        <v>35488.243000000002</v>
      </c>
      <c r="R19" s="81">
        <f t="shared" si="6"/>
        <v>14548.857000000004</v>
      </c>
      <c r="S19" s="82">
        <f t="shared" si="14"/>
        <v>140.99627304738644</v>
      </c>
    </row>
    <row r="20" spans="1:19" s="57" customFormat="1" ht="78" x14ac:dyDescent="0.25">
      <c r="A20" s="56" t="s">
        <v>144</v>
      </c>
      <c r="B20" s="103" t="s">
        <v>128</v>
      </c>
      <c r="C20" s="49">
        <v>14040200</v>
      </c>
      <c r="D20" s="128">
        <v>143000</v>
      </c>
      <c r="E20" s="128">
        <v>143000</v>
      </c>
      <c r="F20" s="128">
        <f t="shared" si="7"/>
        <v>32926.408000000003</v>
      </c>
      <c r="G20" s="128">
        <v>13658.097</v>
      </c>
      <c r="H20" s="128">
        <v>9958.625</v>
      </c>
      <c r="I20" s="128">
        <v>9309.6859999999997</v>
      </c>
      <c r="J20" s="128">
        <v>31600</v>
      </c>
      <c r="K20" s="128">
        <f t="shared" si="2"/>
        <v>1326.4080000000031</v>
      </c>
      <c r="L20" s="114">
        <f t="shared" si="17"/>
        <v>104.19749367088609</v>
      </c>
      <c r="M20" s="128">
        <f t="shared" si="8"/>
        <v>35750</v>
      </c>
      <c r="N20" s="128">
        <f t="shared" si="3"/>
        <v>-2823.5919999999969</v>
      </c>
      <c r="O20" s="114">
        <f t="shared" si="4"/>
        <v>92.101840559440575</v>
      </c>
      <c r="P20" s="114">
        <f t="shared" si="5"/>
        <v>23.025460139860144</v>
      </c>
      <c r="Q20" s="128">
        <v>28680.825000000004</v>
      </c>
      <c r="R20" s="81">
        <f t="shared" si="6"/>
        <v>4245.5829999999987</v>
      </c>
      <c r="S20" s="82">
        <f t="shared" si="14"/>
        <v>114.80286219102831</v>
      </c>
    </row>
    <row r="21" spans="1:19" s="74" customFormat="1" ht="23.25" x14ac:dyDescent="0.25">
      <c r="A21" s="122">
        <v>5</v>
      </c>
      <c r="B21" s="58" t="s">
        <v>129</v>
      </c>
      <c r="C21" s="123" t="s">
        <v>130</v>
      </c>
      <c r="D21" s="125">
        <v>0</v>
      </c>
      <c r="E21" s="125">
        <v>0</v>
      </c>
      <c r="F21" s="125">
        <f t="shared" si="7"/>
        <v>0</v>
      </c>
      <c r="G21" s="125">
        <v>0</v>
      </c>
      <c r="H21" s="125"/>
      <c r="I21" s="125"/>
      <c r="J21" s="125"/>
      <c r="K21" s="125">
        <f t="shared" si="2"/>
        <v>0</v>
      </c>
      <c r="L21" s="133"/>
      <c r="M21" s="125">
        <f t="shared" si="8"/>
        <v>0</v>
      </c>
      <c r="N21" s="125">
        <f t="shared" si="3"/>
        <v>0</v>
      </c>
      <c r="O21" s="133"/>
      <c r="P21" s="133"/>
      <c r="Q21" s="125">
        <v>1.867</v>
      </c>
      <c r="R21" s="126">
        <f t="shared" si="6"/>
        <v>-1.867</v>
      </c>
      <c r="S21" s="127"/>
    </row>
    <row r="22" spans="1:19" s="74" customFormat="1" ht="39" x14ac:dyDescent="0.25">
      <c r="A22" s="122">
        <v>6</v>
      </c>
      <c r="B22" s="58" t="s">
        <v>126</v>
      </c>
      <c r="C22" s="123" t="s">
        <v>38</v>
      </c>
      <c r="D22" s="125">
        <f>D23+D24+D25+D27+D26</f>
        <v>1888615</v>
      </c>
      <c r="E22" s="125">
        <f>E23+E24+E25+E27+E26</f>
        <v>1888615</v>
      </c>
      <c r="F22" s="125">
        <f t="shared" si="7"/>
        <v>456708.141</v>
      </c>
      <c r="G22" s="125">
        <f t="shared" ref="G22:J22" si="27">G23+G24+G25+G27+G26</f>
        <v>184303.701</v>
      </c>
      <c r="H22" s="125">
        <f t="shared" ref="H22" si="28">H23+H24+H25+H27+H26</f>
        <v>182656.99299999999</v>
      </c>
      <c r="I22" s="125">
        <f t="shared" si="27"/>
        <v>89747.447</v>
      </c>
      <c r="J22" s="125">
        <f t="shared" si="27"/>
        <v>451622</v>
      </c>
      <c r="K22" s="125">
        <f t="shared" si="2"/>
        <v>5086.1410000000033</v>
      </c>
      <c r="L22" s="133">
        <f t="shared" ref="L22:L28" si="29">F22/J22*100</f>
        <v>101.12619425094438</v>
      </c>
      <c r="M22" s="125">
        <f t="shared" si="8"/>
        <v>472153.75</v>
      </c>
      <c r="N22" s="125">
        <f t="shared" si="3"/>
        <v>-15445.608999999997</v>
      </c>
      <c r="O22" s="133">
        <f t="shared" ref="O22:O53" si="30">F22/M22*100</f>
        <v>96.728690813109068</v>
      </c>
      <c r="P22" s="133">
        <f t="shared" ref="P22:P55" si="31">F22/E22*100</f>
        <v>24.182172703277267</v>
      </c>
      <c r="Q22" s="125">
        <f t="shared" ref="Q22" si="32">Q23+Q24+Q25+Q27+Q26</f>
        <v>413227.00700000004</v>
      </c>
      <c r="R22" s="126">
        <f t="shared" si="6"/>
        <v>43481.133999999962</v>
      </c>
      <c r="S22" s="127">
        <f t="shared" ref="S22:S28" si="33">F22/Q22*100</f>
        <v>110.52233597113366</v>
      </c>
    </row>
    <row r="23" spans="1:19" s="76" customFormat="1" ht="23.25" x14ac:dyDescent="0.25">
      <c r="A23" s="75" t="s">
        <v>187</v>
      </c>
      <c r="B23" s="104" t="s">
        <v>54</v>
      </c>
      <c r="C23" s="159" t="s">
        <v>44</v>
      </c>
      <c r="D23" s="128">
        <v>233215</v>
      </c>
      <c r="E23" s="128">
        <v>233215</v>
      </c>
      <c r="F23" s="128">
        <f t="shared" si="7"/>
        <v>56843.024000000005</v>
      </c>
      <c r="G23" s="128">
        <v>27569.440999999999</v>
      </c>
      <c r="H23" s="128">
        <v>14917.152</v>
      </c>
      <c r="I23" s="128">
        <v>14356.431</v>
      </c>
      <c r="J23" s="128">
        <v>55503</v>
      </c>
      <c r="K23" s="128">
        <f t="shared" si="2"/>
        <v>1340.0240000000049</v>
      </c>
      <c r="L23" s="114">
        <f t="shared" si="29"/>
        <v>102.41432715348722</v>
      </c>
      <c r="M23" s="128">
        <f t="shared" si="8"/>
        <v>58303.75</v>
      </c>
      <c r="N23" s="128">
        <f t="shared" si="3"/>
        <v>-1460.7259999999951</v>
      </c>
      <c r="O23" s="114">
        <f t="shared" si="30"/>
        <v>97.494627704049918</v>
      </c>
      <c r="P23" s="114">
        <f t="shared" si="31"/>
        <v>24.37365692601248</v>
      </c>
      <c r="Q23" s="128">
        <v>47233.575000000004</v>
      </c>
      <c r="R23" s="81">
        <f t="shared" si="6"/>
        <v>9609.4490000000005</v>
      </c>
      <c r="S23" s="82">
        <f t="shared" si="33"/>
        <v>120.34453034732179</v>
      </c>
    </row>
    <row r="24" spans="1:19" s="76" customFormat="1" ht="23.25" x14ac:dyDescent="0.25">
      <c r="A24" s="56" t="s">
        <v>188</v>
      </c>
      <c r="B24" s="104" t="s">
        <v>7</v>
      </c>
      <c r="C24" s="159"/>
      <c r="D24" s="128">
        <v>361000</v>
      </c>
      <c r="E24" s="128">
        <v>361000</v>
      </c>
      <c r="F24" s="128">
        <f t="shared" si="7"/>
        <v>103374.3</v>
      </c>
      <c r="G24" s="128">
        <v>29969.288</v>
      </c>
      <c r="H24" s="128">
        <v>39976.182000000001</v>
      </c>
      <c r="I24" s="128">
        <v>33428.83</v>
      </c>
      <c r="J24" s="128">
        <v>101375</v>
      </c>
      <c r="K24" s="128">
        <f t="shared" si="2"/>
        <v>1999.3000000000029</v>
      </c>
      <c r="L24" s="114">
        <f t="shared" si="29"/>
        <v>101.97218249075215</v>
      </c>
      <c r="M24" s="128">
        <f t="shared" si="8"/>
        <v>90250</v>
      </c>
      <c r="N24" s="128">
        <f t="shared" si="3"/>
        <v>13124.300000000003</v>
      </c>
      <c r="O24" s="114">
        <f t="shared" si="30"/>
        <v>114.54216066481995</v>
      </c>
      <c r="P24" s="114">
        <f t="shared" si="31"/>
        <v>28.635540166204986</v>
      </c>
      <c r="Q24" s="128">
        <v>82401.322</v>
      </c>
      <c r="R24" s="81">
        <f t="shared" si="6"/>
        <v>20972.978000000003</v>
      </c>
      <c r="S24" s="82">
        <f t="shared" si="33"/>
        <v>125.45223485613495</v>
      </c>
    </row>
    <row r="25" spans="1:19" s="76" customFormat="1" ht="23.25" x14ac:dyDescent="0.25">
      <c r="A25" s="56" t="s">
        <v>189</v>
      </c>
      <c r="B25" s="104" t="s">
        <v>55</v>
      </c>
      <c r="C25" s="159"/>
      <c r="D25" s="128">
        <v>2000</v>
      </c>
      <c r="E25" s="128">
        <v>2000</v>
      </c>
      <c r="F25" s="128">
        <f t="shared" si="7"/>
        <v>1006.5419999999999</v>
      </c>
      <c r="G25" s="128">
        <v>373.87099999999998</v>
      </c>
      <c r="H25" s="128">
        <v>416.55599999999998</v>
      </c>
      <c r="I25" s="128">
        <v>216.11500000000001</v>
      </c>
      <c r="J25" s="128">
        <v>932</v>
      </c>
      <c r="K25" s="128">
        <f t="shared" si="2"/>
        <v>74.541999999999916</v>
      </c>
      <c r="L25" s="114">
        <f t="shared" si="29"/>
        <v>107.99806866952788</v>
      </c>
      <c r="M25" s="128">
        <f t="shared" si="8"/>
        <v>500</v>
      </c>
      <c r="N25" s="128">
        <f t="shared" si="3"/>
        <v>506.54199999999992</v>
      </c>
      <c r="O25" s="114">
        <f t="shared" si="30"/>
        <v>201.30839999999998</v>
      </c>
      <c r="P25" s="114">
        <f t="shared" si="31"/>
        <v>50.327099999999994</v>
      </c>
      <c r="Q25" s="128">
        <v>730.32199999999989</v>
      </c>
      <c r="R25" s="81">
        <f t="shared" si="6"/>
        <v>276.22000000000003</v>
      </c>
      <c r="S25" s="82">
        <f t="shared" si="33"/>
        <v>137.82167317977553</v>
      </c>
    </row>
    <row r="26" spans="1:19" s="78" customFormat="1" ht="23.25" x14ac:dyDescent="0.25">
      <c r="A26" s="56" t="s">
        <v>190</v>
      </c>
      <c r="B26" s="104" t="s">
        <v>40</v>
      </c>
      <c r="C26" s="77" t="s">
        <v>39</v>
      </c>
      <c r="D26" s="128">
        <v>3500</v>
      </c>
      <c r="E26" s="128">
        <v>3500</v>
      </c>
      <c r="F26" s="128">
        <f t="shared" si="7"/>
        <v>776.96599999999989</v>
      </c>
      <c r="G26" s="128">
        <v>336.39499999999998</v>
      </c>
      <c r="H26" s="128">
        <v>254.98699999999999</v>
      </c>
      <c r="I26" s="128">
        <v>185.584</v>
      </c>
      <c r="J26" s="128">
        <v>728</v>
      </c>
      <c r="K26" s="128">
        <f t="shared" si="2"/>
        <v>48.965999999999894</v>
      </c>
      <c r="L26" s="114">
        <f t="shared" si="29"/>
        <v>106.72609890109888</v>
      </c>
      <c r="M26" s="128">
        <f t="shared" si="8"/>
        <v>875</v>
      </c>
      <c r="N26" s="128">
        <f t="shared" si="3"/>
        <v>-98.034000000000106</v>
      </c>
      <c r="O26" s="114">
        <f t="shared" si="30"/>
        <v>88.796114285714282</v>
      </c>
      <c r="P26" s="114">
        <f t="shared" si="31"/>
        <v>22.19902857142857</v>
      </c>
      <c r="Q26" s="128">
        <v>718.976</v>
      </c>
      <c r="R26" s="128">
        <f t="shared" si="6"/>
        <v>57.989999999999895</v>
      </c>
      <c r="S26" s="82">
        <f t="shared" si="33"/>
        <v>108.06563779597649</v>
      </c>
    </row>
    <row r="27" spans="1:19" s="76" customFormat="1" ht="23.25" x14ac:dyDescent="0.25">
      <c r="A27" s="56" t="s">
        <v>191</v>
      </c>
      <c r="B27" s="104" t="s">
        <v>33</v>
      </c>
      <c r="C27" s="145" t="s">
        <v>34</v>
      </c>
      <c r="D27" s="128">
        <v>1288900</v>
      </c>
      <c r="E27" s="128">
        <v>1288900</v>
      </c>
      <c r="F27" s="128">
        <f t="shared" si="7"/>
        <v>294707.30900000001</v>
      </c>
      <c r="G27" s="128">
        <v>126054.70600000001</v>
      </c>
      <c r="H27" s="128">
        <v>127092.11599999999</v>
      </c>
      <c r="I27" s="128">
        <v>41560.487000000001</v>
      </c>
      <c r="J27" s="128">
        <v>293084</v>
      </c>
      <c r="K27" s="128">
        <f t="shared" si="2"/>
        <v>1623.3090000000084</v>
      </c>
      <c r="L27" s="114">
        <f t="shared" si="29"/>
        <v>100.55387158630292</v>
      </c>
      <c r="M27" s="128">
        <f t="shared" si="8"/>
        <v>322225</v>
      </c>
      <c r="N27" s="128">
        <f t="shared" si="3"/>
        <v>-27517.690999999992</v>
      </c>
      <c r="O27" s="114">
        <f t="shared" si="30"/>
        <v>91.460100550857319</v>
      </c>
      <c r="P27" s="114">
        <f t="shared" si="31"/>
        <v>22.86502513771433</v>
      </c>
      <c r="Q27" s="128">
        <v>282142.81200000003</v>
      </c>
      <c r="R27" s="81">
        <f t="shared" si="6"/>
        <v>12564.496999999974</v>
      </c>
      <c r="S27" s="82">
        <f t="shared" si="33"/>
        <v>104.45324015555639</v>
      </c>
    </row>
    <row r="28" spans="1:19" s="124" customFormat="1" ht="58.5" x14ac:dyDescent="0.25">
      <c r="A28" s="122">
        <v>7</v>
      </c>
      <c r="B28" s="58" t="s">
        <v>46</v>
      </c>
      <c r="C28" s="123" t="s">
        <v>17</v>
      </c>
      <c r="D28" s="125">
        <v>1832.3</v>
      </c>
      <c r="E28" s="125">
        <v>1832.3</v>
      </c>
      <c r="F28" s="125">
        <f t="shared" si="7"/>
        <v>590.5329999999999</v>
      </c>
      <c r="G28" s="125">
        <v>8.94</v>
      </c>
      <c r="H28" s="125">
        <v>18.591000000000001</v>
      </c>
      <c r="I28" s="125">
        <v>563.00199999999995</v>
      </c>
      <c r="J28" s="125">
        <v>587</v>
      </c>
      <c r="K28" s="125">
        <f t="shared" si="2"/>
        <v>3.5329999999999018</v>
      </c>
      <c r="L28" s="133">
        <f t="shared" si="29"/>
        <v>100.60187393526402</v>
      </c>
      <c r="M28" s="125">
        <f t="shared" si="8"/>
        <v>458.07499999999999</v>
      </c>
      <c r="N28" s="125">
        <f t="shared" si="3"/>
        <v>132.45799999999991</v>
      </c>
      <c r="O28" s="133">
        <f t="shared" si="30"/>
        <v>128.91622550892319</v>
      </c>
      <c r="P28" s="133">
        <f t="shared" si="31"/>
        <v>32.229056377230798</v>
      </c>
      <c r="Q28" s="125">
        <v>775.39499999999998</v>
      </c>
      <c r="R28" s="126">
        <f t="shared" si="6"/>
        <v>-184.86200000000008</v>
      </c>
      <c r="S28" s="127">
        <f t="shared" si="33"/>
        <v>76.158989934162577</v>
      </c>
    </row>
    <row r="29" spans="1:19" s="124" customFormat="1" ht="23.25" x14ac:dyDescent="0.25">
      <c r="A29" s="122">
        <f t="shared" ref="A29:A37" si="34">A28+1</f>
        <v>8</v>
      </c>
      <c r="B29" s="58" t="s">
        <v>65</v>
      </c>
      <c r="C29" s="123" t="s">
        <v>64</v>
      </c>
      <c r="D29" s="125">
        <v>7600</v>
      </c>
      <c r="E29" s="125">
        <v>7600</v>
      </c>
      <c r="F29" s="125">
        <f t="shared" si="7"/>
        <v>3441.3150000000001</v>
      </c>
      <c r="G29" s="125">
        <v>0</v>
      </c>
      <c r="H29" s="125">
        <v>0</v>
      </c>
      <c r="I29" s="125">
        <v>3441.3150000000001</v>
      </c>
      <c r="J29" s="125">
        <v>3400</v>
      </c>
      <c r="K29" s="125">
        <f t="shared" si="2"/>
        <v>41.315000000000055</v>
      </c>
      <c r="L29" s="133"/>
      <c r="M29" s="125">
        <f t="shared" si="8"/>
        <v>1900</v>
      </c>
      <c r="N29" s="125">
        <f t="shared" si="3"/>
        <v>1541.3150000000001</v>
      </c>
      <c r="O29" s="133">
        <f t="shared" si="30"/>
        <v>181.12184210526317</v>
      </c>
      <c r="P29" s="133">
        <f t="shared" si="31"/>
        <v>45.280460526315792</v>
      </c>
      <c r="Q29" s="125">
        <v>1766.6689999999999</v>
      </c>
      <c r="R29" s="126">
        <f t="shared" si="6"/>
        <v>1674.6460000000002</v>
      </c>
      <c r="S29" s="127"/>
    </row>
    <row r="30" spans="1:19" s="124" customFormat="1" ht="23.25" x14ac:dyDescent="0.25">
      <c r="A30" s="122">
        <f t="shared" si="34"/>
        <v>9</v>
      </c>
      <c r="B30" s="58" t="s">
        <v>8</v>
      </c>
      <c r="C30" s="123" t="s">
        <v>18</v>
      </c>
      <c r="D30" s="125">
        <v>215</v>
      </c>
      <c r="E30" s="125">
        <v>215</v>
      </c>
      <c r="F30" s="125">
        <f t="shared" si="7"/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f t="shared" si="2"/>
        <v>0</v>
      </c>
      <c r="L30" s="133"/>
      <c r="M30" s="125">
        <f t="shared" si="8"/>
        <v>53.75</v>
      </c>
      <c r="N30" s="125">
        <f t="shared" si="3"/>
        <v>-53.75</v>
      </c>
      <c r="O30" s="133">
        <f t="shared" si="30"/>
        <v>0</v>
      </c>
      <c r="P30" s="133">
        <f t="shared" si="31"/>
        <v>0</v>
      </c>
      <c r="Q30" s="125">
        <v>91.486000000000004</v>
      </c>
      <c r="R30" s="126">
        <f t="shared" si="6"/>
        <v>-91.486000000000004</v>
      </c>
      <c r="S30" s="127"/>
    </row>
    <row r="31" spans="1:19" s="124" customFormat="1" ht="78" x14ac:dyDescent="0.25">
      <c r="A31" s="122">
        <f t="shared" si="34"/>
        <v>10</v>
      </c>
      <c r="B31" s="132" t="s">
        <v>82</v>
      </c>
      <c r="C31" s="70" t="s">
        <v>83</v>
      </c>
      <c r="D31" s="125">
        <v>2</v>
      </c>
      <c r="E31" s="125">
        <v>2</v>
      </c>
      <c r="F31" s="125">
        <f t="shared" si="7"/>
        <v>0</v>
      </c>
      <c r="G31" s="125">
        <v>0</v>
      </c>
      <c r="H31" s="125">
        <v>0</v>
      </c>
      <c r="I31" s="125">
        <v>0</v>
      </c>
      <c r="J31" s="125">
        <v>0</v>
      </c>
      <c r="K31" s="125">
        <f t="shared" si="2"/>
        <v>0</v>
      </c>
      <c r="L31" s="133"/>
      <c r="M31" s="125">
        <f t="shared" si="8"/>
        <v>0.5</v>
      </c>
      <c r="N31" s="125">
        <f t="shared" si="3"/>
        <v>-0.5</v>
      </c>
      <c r="O31" s="133">
        <f t="shared" si="30"/>
        <v>0</v>
      </c>
      <c r="P31" s="133">
        <f t="shared" si="31"/>
        <v>0</v>
      </c>
      <c r="Q31" s="125">
        <v>7.8159999999999998</v>
      </c>
      <c r="R31" s="126">
        <f t="shared" si="6"/>
        <v>-7.8159999999999998</v>
      </c>
      <c r="S31" s="127"/>
    </row>
    <row r="32" spans="1:19" s="124" customFormat="1" ht="23.25" x14ac:dyDescent="0.25">
      <c r="A32" s="122">
        <f t="shared" si="34"/>
        <v>11</v>
      </c>
      <c r="B32" s="84" t="s">
        <v>30</v>
      </c>
      <c r="C32" s="123" t="s">
        <v>24</v>
      </c>
      <c r="D32" s="125">
        <v>15000</v>
      </c>
      <c r="E32" s="125">
        <v>15000</v>
      </c>
      <c r="F32" s="125">
        <f t="shared" si="7"/>
        <v>4026.8910000000005</v>
      </c>
      <c r="G32" s="125">
        <v>1260.2539999999999</v>
      </c>
      <c r="H32" s="125">
        <v>1252.6980000000001</v>
      </c>
      <c r="I32" s="125">
        <v>1513.9390000000001</v>
      </c>
      <c r="J32" s="125">
        <v>3974</v>
      </c>
      <c r="K32" s="125">
        <f t="shared" si="2"/>
        <v>52.891000000000531</v>
      </c>
      <c r="L32" s="133">
        <f t="shared" ref="L32:L41" si="35">F32/J32*100</f>
        <v>101.33092601912432</v>
      </c>
      <c r="M32" s="125">
        <f t="shared" si="8"/>
        <v>3750</v>
      </c>
      <c r="N32" s="125">
        <f t="shared" si="3"/>
        <v>276.89100000000053</v>
      </c>
      <c r="O32" s="133">
        <f t="shared" si="30"/>
        <v>107.38376000000001</v>
      </c>
      <c r="P32" s="133">
        <f t="shared" si="31"/>
        <v>26.845940000000002</v>
      </c>
      <c r="Q32" s="125">
        <v>3810.5630000000001</v>
      </c>
      <c r="R32" s="126">
        <f t="shared" si="6"/>
        <v>216.32800000000043</v>
      </c>
      <c r="S32" s="127">
        <f t="shared" ref="S32:S41" si="36">F32/Q32*100</f>
        <v>105.67706136862192</v>
      </c>
    </row>
    <row r="33" spans="1:19" s="124" customFormat="1" ht="58.5" x14ac:dyDescent="0.25">
      <c r="A33" s="122">
        <f t="shared" si="34"/>
        <v>12</v>
      </c>
      <c r="B33" s="84" t="s">
        <v>75</v>
      </c>
      <c r="C33" s="123" t="s">
        <v>74</v>
      </c>
      <c r="D33" s="125">
        <v>1450</v>
      </c>
      <c r="E33" s="125">
        <v>1450</v>
      </c>
      <c r="F33" s="125">
        <f t="shared" si="7"/>
        <v>355.58699999999999</v>
      </c>
      <c r="G33" s="125">
        <v>100.486</v>
      </c>
      <c r="H33" s="125">
        <v>130.56700000000001</v>
      </c>
      <c r="I33" s="125">
        <v>124.53400000000001</v>
      </c>
      <c r="J33" s="125">
        <v>354</v>
      </c>
      <c r="K33" s="125">
        <f t="shared" si="2"/>
        <v>1.5869999999999891</v>
      </c>
      <c r="L33" s="133">
        <f t="shared" si="35"/>
        <v>100.44830508474575</v>
      </c>
      <c r="M33" s="125">
        <f t="shared" si="8"/>
        <v>362.5</v>
      </c>
      <c r="N33" s="125">
        <f t="shared" si="3"/>
        <v>-6.9130000000000109</v>
      </c>
      <c r="O33" s="133">
        <f t="shared" si="30"/>
        <v>98.092965517241382</v>
      </c>
      <c r="P33" s="133">
        <f t="shared" si="31"/>
        <v>24.523241379310345</v>
      </c>
      <c r="Q33" s="125">
        <v>232.6</v>
      </c>
      <c r="R33" s="126">
        <f t="shared" si="6"/>
        <v>122.98699999999999</v>
      </c>
      <c r="S33" s="127">
        <f t="shared" si="36"/>
        <v>152.87489251934653</v>
      </c>
    </row>
    <row r="34" spans="1:19" s="124" customFormat="1" ht="23.25" x14ac:dyDescent="0.25">
      <c r="A34" s="122">
        <f t="shared" si="34"/>
        <v>13</v>
      </c>
      <c r="B34" s="84" t="s">
        <v>101</v>
      </c>
      <c r="C34" s="123" t="s">
        <v>102</v>
      </c>
      <c r="D34" s="125">
        <v>22500</v>
      </c>
      <c r="E34" s="125">
        <v>22500</v>
      </c>
      <c r="F34" s="125">
        <f t="shared" si="7"/>
        <v>7255.567</v>
      </c>
      <c r="G34" s="125">
        <v>1872.931</v>
      </c>
      <c r="H34" s="125">
        <v>2445.6179999999999</v>
      </c>
      <c r="I34" s="125">
        <v>2937.018</v>
      </c>
      <c r="J34" s="125">
        <v>7130</v>
      </c>
      <c r="K34" s="125">
        <f t="shared" si="2"/>
        <v>125.56700000000001</v>
      </c>
      <c r="L34" s="133">
        <f t="shared" si="35"/>
        <v>101.7611079943899</v>
      </c>
      <c r="M34" s="125">
        <f t="shared" si="8"/>
        <v>5625</v>
      </c>
      <c r="N34" s="125">
        <f t="shared" si="3"/>
        <v>1630.567</v>
      </c>
      <c r="O34" s="133">
        <f t="shared" si="30"/>
        <v>128.98785777777778</v>
      </c>
      <c r="P34" s="133">
        <f t="shared" si="31"/>
        <v>32.246964444444444</v>
      </c>
      <c r="Q34" s="125">
        <v>5787.3310000000001</v>
      </c>
      <c r="R34" s="126">
        <f t="shared" si="6"/>
        <v>1468.2359999999999</v>
      </c>
      <c r="S34" s="127">
        <f t="shared" si="36"/>
        <v>125.36982937385126</v>
      </c>
    </row>
    <row r="35" spans="1:19" s="124" customFormat="1" ht="58.5" x14ac:dyDescent="0.25">
      <c r="A35" s="122">
        <f>A34+1</f>
        <v>14</v>
      </c>
      <c r="B35" s="84" t="s">
        <v>132</v>
      </c>
      <c r="C35" s="123" t="s">
        <v>131</v>
      </c>
      <c r="D35" s="125">
        <v>1650</v>
      </c>
      <c r="E35" s="125">
        <v>1650</v>
      </c>
      <c r="F35" s="125">
        <f t="shared" si="7"/>
        <v>392.32899999999995</v>
      </c>
      <c r="G35" s="125">
        <v>132.904</v>
      </c>
      <c r="H35" s="125">
        <v>113.398</v>
      </c>
      <c r="I35" s="125">
        <v>146.02699999999999</v>
      </c>
      <c r="J35" s="125">
        <v>385</v>
      </c>
      <c r="K35" s="125">
        <f t="shared" si="2"/>
        <v>7.3289999999999509</v>
      </c>
      <c r="L35" s="133">
        <f t="shared" si="35"/>
        <v>101.90363636363635</v>
      </c>
      <c r="M35" s="125">
        <f t="shared" si="8"/>
        <v>412.5</v>
      </c>
      <c r="N35" s="125">
        <f t="shared" si="3"/>
        <v>-20.171000000000049</v>
      </c>
      <c r="O35" s="133">
        <f t="shared" si="30"/>
        <v>95.1100606060606</v>
      </c>
      <c r="P35" s="133">
        <f t="shared" si="31"/>
        <v>23.77751515151515</v>
      </c>
      <c r="Q35" s="125">
        <v>335.34300000000002</v>
      </c>
      <c r="R35" s="126">
        <f t="shared" si="6"/>
        <v>56.985999999999933</v>
      </c>
      <c r="S35" s="127">
        <f t="shared" si="36"/>
        <v>116.99334711027214</v>
      </c>
    </row>
    <row r="36" spans="1:19" s="124" customFormat="1" ht="78" x14ac:dyDescent="0.25">
      <c r="A36" s="122">
        <f t="shared" si="34"/>
        <v>15</v>
      </c>
      <c r="B36" s="84" t="s">
        <v>123</v>
      </c>
      <c r="C36" s="123" t="s">
        <v>124</v>
      </c>
      <c r="D36" s="125">
        <v>66</v>
      </c>
      <c r="E36" s="125">
        <v>66</v>
      </c>
      <c r="F36" s="125">
        <f t="shared" si="7"/>
        <v>9.5100000000000016</v>
      </c>
      <c r="G36" s="125">
        <v>2.31</v>
      </c>
      <c r="H36" s="125">
        <v>0.8</v>
      </c>
      <c r="I36" s="125">
        <v>6.4</v>
      </c>
      <c r="J36" s="125">
        <v>9.5</v>
      </c>
      <c r="K36" s="125">
        <f t="shared" si="2"/>
        <v>1.0000000000001563E-2</v>
      </c>
      <c r="L36" s="133">
        <f t="shared" si="35"/>
        <v>100.10526315789477</v>
      </c>
      <c r="M36" s="125">
        <f t="shared" si="8"/>
        <v>16.5</v>
      </c>
      <c r="N36" s="125">
        <f t="shared" si="3"/>
        <v>-6.9899999999999984</v>
      </c>
      <c r="O36" s="133">
        <f t="shared" si="30"/>
        <v>57.63636363636364</v>
      </c>
      <c r="P36" s="133">
        <f t="shared" si="31"/>
        <v>14.40909090909091</v>
      </c>
      <c r="Q36" s="125">
        <v>12.78</v>
      </c>
      <c r="R36" s="126">
        <f t="shared" si="6"/>
        <v>-3.2699999999999978</v>
      </c>
      <c r="S36" s="127">
        <f t="shared" si="36"/>
        <v>74.413145539906125</v>
      </c>
    </row>
    <row r="37" spans="1:19" s="124" customFormat="1" ht="23.25" x14ac:dyDescent="0.25">
      <c r="A37" s="122">
        <f t="shared" si="34"/>
        <v>16</v>
      </c>
      <c r="B37" s="84" t="s">
        <v>77</v>
      </c>
      <c r="C37" s="123" t="s">
        <v>76</v>
      </c>
      <c r="D37" s="125">
        <f>SUM(D38:D41)</f>
        <v>54685</v>
      </c>
      <c r="E37" s="125">
        <f>SUM(E38:E41)</f>
        <v>54685</v>
      </c>
      <c r="F37" s="125">
        <f t="shared" si="7"/>
        <v>11841.207999999999</v>
      </c>
      <c r="G37" s="125">
        <f t="shared" ref="G37:J37" si="37">SUM(G38:G41)</f>
        <v>3851.0230000000001</v>
      </c>
      <c r="H37" s="125">
        <f t="shared" ref="H37" si="38">SUM(H38:H41)</f>
        <v>3682.0390000000002</v>
      </c>
      <c r="I37" s="125">
        <f t="shared" si="37"/>
        <v>4308.1459999999997</v>
      </c>
      <c r="J37" s="125">
        <f t="shared" si="37"/>
        <v>11570.6</v>
      </c>
      <c r="K37" s="125">
        <f t="shared" si="2"/>
        <v>270.60799999999836</v>
      </c>
      <c r="L37" s="133">
        <f t="shared" si="35"/>
        <v>102.33875512073702</v>
      </c>
      <c r="M37" s="125">
        <f t="shared" si="8"/>
        <v>13671.25</v>
      </c>
      <c r="N37" s="125">
        <f t="shared" si="3"/>
        <v>-1830.0420000000013</v>
      </c>
      <c r="O37" s="133">
        <f t="shared" si="30"/>
        <v>86.613938008594673</v>
      </c>
      <c r="P37" s="133">
        <f t="shared" si="31"/>
        <v>21.653484502148668</v>
      </c>
      <c r="Q37" s="125">
        <f t="shared" ref="Q37" si="39">SUM(Q38:Q41)</f>
        <v>12257.284</v>
      </c>
      <c r="R37" s="126">
        <f t="shared" si="6"/>
        <v>-416.07600000000093</v>
      </c>
      <c r="S37" s="127">
        <f t="shared" si="36"/>
        <v>96.605479647856725</v>
      </c>
    </row>
    <row r="38" spans="1:19" s="57" customFormat="1" ht="58.5" x14ac:dyDescent="0.25">
      <c r="A38" s="56" t="s">
        <v>192</v>
      </c>
      <c r="B38" s="85" t="s">
        <v>69</v>
      </c>
      <c r="C38" s="145" t="s">
        <v>68</v>
      </c>
      <c r="D38" s="128">
        <v>1500</v>
      </c>
      <c r="E38" s="128">
        <v>1500</v>
      </c>
      <c r="F38" s="128">
        <f t="shared" si="7"/>
        <v>385.81</v>
      </c>
      <c r="G38" s="128">
        <v>105.012</v>
      </c>
      <c r="H38" s="128">
        <v>147.398</v>
      </c>
      <c r="I38" s="128">
        <v>133.4</v>
      </c>
      <c r="J38" s="128">
        <v>380</v>
      </c>
      <c r="K38" s="128">
        <f t="shared" si="2"/>
        <v>5.8100000000000023</v>
      </c>
      <c r="L38" s="114">
        <f t="shared" si="35"/>
        <v>101.52894736842106</v>
      </c>
      <c r="M38" s="128">
        <f t="shared" si="8"/>
        <v>375</v>
      </c>
      <c r="N38" s="128">
        <f t="shared" si="3"/>
        <v>10.810000000000002</v>
      </c>
      <c r="O38" s="114">
        <f t="shared" si="30"/>
        <v>102.88266666666668</v>
      </c>
      <c r="P38" s="114">
        <f t="shared" si="31"/>
        <v>25.72066666666667</v>
      </c>
      <c r="Q38" s="128">
        <v>343.47199999999998</v>
      </c>
      <c r="R38" s="81">
        <f t="shared" si="6"/>
        <v>42.338000000000022</v>
      </c>
      <c r="S38" s="82">
        <f t="shared" si="36"/>
        <v>112.32647784972283</v>
      </c>
    </row>
    <row r="39" spans="1:19" s="57" customFormat="1" ht="23.25" x14ac:dyDescent="0.25">
      <c r="A39" s="56" t="s">
        <v>193</v>
      </c>
      <c r="B39" s="86" t="s">
        <v>56</v>
      </c>
      <c r="C39" s="49" t="s">
        <v>57</v>
      </c>
      <c r="D39" s="128">
        <v>52000</v>
      </c>
      <c r="E39" s="128">
        <v>52000</v>
      </c>
      <c r="F39" s="128">
        <f t="shared" si="7"/>
        <v>11200.418</v>
      </c>
      <c r="G39" s="128">
        <v>3685.0909999999999</v>
      </c>
      <c r="H39" s="128">
        <v>3425.6010000000001</v>
      </c>
      <c r="I39" s="128">
        <v>4089.7260000000001</v>
      </c>
      <c r="J39" s="128">
        <v>10940</v>
      </c>
      <c r="K39" s="128">
        <f t="shared" si="2"/>
        <v>260.41799999999967</v>
      </c>
      <c r="L39" s="114">
        <f t="shared" si="35"/>
        <v>102.38042047531992</v>
      </c>
      <c r="M39" s="128">
        <f t="shared" si="8"/>
        <v>13000</v>
      </c>
      <c r="N39" s="128">
        <f t="shared" ref="N39:N55" si="40">F39-M39</f>
        <v>-1799.5820000000003</v>
      </c>
      <c r="O39" s="114">
        <f t="shared" si="30"/>
        <v>86.157061538461534</v>
      </c>
      <c r="P39" s="114">
        <f t="shared" si="31"/>
        <v>21.539265384615383</v>
      </c>
      <c r="Q39" s="128">
        <v>11581.232</v>
      </c>
      <c r="R39" s="81">
        <f t="shared" ref="R39:R66" si="41">F39-Q39</f>
        <v>-380.81400000000031</v>
      </c>
      <c r="S39" s="82">
        <f t="shared" si="36"/>
        <v>96.711800609814219</v>
      </c>
    </row>
    <row r="40" spans="1:19" s="57" customFormat="1" ht="39" x14ac:dyDescent="0.25">
      <c r="A40" s="56" t="s">
        <v>194</v>
      </c>
      <c r="B40" s="86" t="s">
        <v>73</v>
      </c>
      <c r="C40" s="49" t="s">
        <v>70</v>
      </c>
      <c r="D40" s="128">
        <v>1050</v>
      </c>
      <c r="E40" s="128">
        <v>1050</v>
      </c>
      <c r="F40" s="128">
        <f t="shared" si="7"/>
        <v>231.35999999999999</v>
      </c>
      <c r="G40" s="128">
        <v>51.84</v>
      </c>
      <c r="H40" s="128">
        <v>100.86</v>
      </c>
      <c r="I40" s="128">
        <v>78.66</v>
      </c>
      <c r="J40" s="128">
        <v>227</v>
      </c>
      <c r="K40" s="128">
        <f t="shared" si="2"/>
        <v>4.3599999999999852</v>
      </c>
      <c r="L40" s="114">
        <f t="shared" si="35"/>
        <v>101.92070484581497</v>
      </c>
      <c r="M40" s="128">
        <f t="shared" si="8"/>
        <v>262.5</v>
      </c>
      <c r="N40" s="128">
        <f t="shared" si="40"/>
        <v>-31.140000000000015</v>
      </c>
      <c r="O40" s="114">
        <f t="shared" si="30"/>
        <v>88.137142857142848</v>
      </c>
      <c r="P40" s="114">
        <f t="shared" si="31"/>
        <v>22.034285714285712</v>
      </c>
      <c r="Q40" s="128">
        <v>290.69</v>
      </c>
      <c r="R40" s="81">
        <f t="shared" si="41"/>
        <v>-59.330000000000013</v>
      </c>
      <c r="S40" s="82">
        <f t="shared" si="36"/>
        <v>79.589941174447006</v>
      </c>
    </row>
    <row r="41" spans="1:19" s="57" customFormat="1" ht="97.5" x14ac:dyDescent="0.25">
      <c r="A41" s="56" t="s">
        <v>195</v>
      </c>
      <c r="B41" s="87" t="s">
        <v>72</v>
      </c>
      <c r="C41" s="49" t="s">
        <v>71</v>
      </c>
      <c r="D41" s="128">
        <v>135</v>
      </c>
      <c r="E41" s="128">
        <v>135</v>
      </c>
      <c r="F41" s="128">
        <f t="shared" si="7"/>
        <v>23.619999999999997</v>
      </c>
      <c r="G41" s="128">
        <v>9.08</v>
      </c>
      <c r="H41" s="128">
        <v>8.18</v>
      </c>
      <c r="I41" s="128">
        <v>6.36</v>
      </c>
      <c r="J41" s="128">
        <v>23.6</v>
      </c>
      <c r="K41" s="128">
        <f t="shared" si="2"/>
        <v>1.9999999999996021E-2</v>
      </c>
      <c r="L41" s="114">
        <f t="shared" si="35"/>
        <v>100.08474576271185</v>
      </c>
      <c r="M41" s="128">
        <f t="shared" si="8"/>
        <v>33.75</v>
      </c>
      <c r="N41" s="128">
        <f t="shared" si="40"/>
        <v>-10.130000000000003</v>
      </c>
      <c r="O41" s="114">
        <f t="shared" si="30"/>
        <v>69.985185185185173</v>
      </c>
      <c r="P41" s="114">
        <f t="shared" si="31"/>
        <v>17.496296296296293</v>
      </c>
      <c r="Q41" s="128">
        <v>41.89</v>
      </c>
      <c r="R41" s="81">
        <f t="shared" si="41"/>
        <v>-18.270000000000003</v>
      </c>
      <c r="S41" s="82">
        <f t="shared" si="36"/>
        <v>56.385772260682728</v>
      </c>
    </row>
    <row r="42" spans="1:19" s="124" customFormat="1" ht="39" x14ac:dyDescent="0.25">
      <c r="A42" s="122">
        <v>17</v>
      </c>
      <c r="B42" s="132" t="s">
        <v>158</v>
      </c>
      <c r="C42" s="123" t="s">
        <v>159</v>
      </c>
      <c r="D42" s="125">
        <v>7035</v>
      </c>
      <c r="E42" s="125">
        <v>7035</v>
      </c>
      <c r="F42" s="125">
        <f t="shared" si="7"/>
        <v>0</v>
      </c>
      <c r="G42" s="125">
        <v>0</v>
      </c>
      <c r="H42" s="125">
        <v>0</v>
      </c>
      <c r="I42" s="125">
        <v>0</v>
      </c>
      <c r="J42" s="125">
        <v>0</v>
      </c>
      <c r="K42" s="125"/>
      <c r="L42" s="133"/>
      <c r="M42" s="125">
        <f t="shared" si="8"/>
        <v>1758.75</v>
      </c>
      <c r="N42" s="125">
        <f t="shared" si="40"/>
        <v>-1758.75</v>
      </c>
      <c r="O42" s="133">
        <f t="shared" si="30"/>
        <v>0</v>
      </c>
      <c r="P42" s="133">
        <f t="shared" si="31"/>
        <v>0</v>
      </c>
      <c r="Q42" s="125">
        <v>0</v>
      </c>
      <c r="R42" s="126">
        <f t="shared" si="41"/>
        <v>0</v>
      </c>
      <c r="S42" s="127"/>
    </row>
    <row r="43" spans="1:19" s="124" customFormat="1" ht="39" x14ac:dyDescent="0.25">
      <c r="A43" s="122">
        <v>18</v>
      </c>
      <c r="B43" s="132" t="s">
        <v>35</v>
      </c>
      <c r="C43" s="123" t="s">
        <v>19</v>
      </c>
      <c r="D43" s="125">
        <v>14000</v>
      </c>
      <c r="E43" s="125">
        <v>14000</v>
      </c>
      <c r="F43" s="125">
        <f t="shared" si="7"/>
        <v>3958.723</v>
      </c>
      <c r="G43" s="125">
        <v>1098.663</v>
      </c>
      <c r="H43" s="125">
        <v>1187.5920000000001</v>
      </c>
      <c r="I43" s="125">
        <v>1672.4680000000001</v>
      </c>
      <c r="J43" s="125">
        <v>3315</v>
      </c>
      <c r="K43" s="125">
        <f t="shared" ref="K43:K53" si="42">F43-J43</f>
        <v>643.72299999999996</v>
      </c>
      <c r="L43" s="133">
        <f>F43/J43*100</f>
        <v>119.41849170437406</v>
      </c>
      <c r="M43" s="125">
        <f t="shared" si="8"/>
        <v>3500</v>
      </c>
      <c r="N43" s="125">
        <f t="shared" si="40"/>
        <v>458.72299999999996</v>
      </c>
      <c r="O43" s="133">
        <f t="shared" si="30"/>
        <v>113.10637142857144</v>
      </c>
      <c r="P43" s="133">
        <f t="shared" si="31"/>
        <v>28.276592857142859</v>
      </c>
      <c r="Q43" s="125">
        <v>2854.4179999999997</v>
      </c>
      <c r="R43" s="126">
        <f t="shared" si="41"/>
        <v>1104.3050000000003</v>
      </c>
      <c r="S43" s="127">
        <f>F43/Q43*100</f>
        <v>138.68757133678392</v>
      </c>
    </row>
    <row r="44" spans="1:19" s="124" customFormat="1" ht="23.25" x14ac:dyDescent="0.25">
      <c r="A44" s="122">
        <f t="shared" ref="A44:A50" si="43">A43+1</f>
        <v>19</v>
      </c>
      <c r="B44" s="58" t="s">
        <v>51</v>
      </c>
      <c r="C44" s="123" t="s">
        <v>15</v>
      </c>
      <c r="D44" s="125">
        <v>675.02</v>
      </c>
      <c r="E44" s="125">
        <v>675.02</v>
      </c>
      <c r="F44" s="125">
        <f t="shared" si="7"/>
        <v>120.035</v>
      </c>
      <c r="G44" s="125">
        <v>11.548</v>
      </c>
      <c r="H44" s="125">
        <v>67.168999999999997</v>
      </c>
      <c r="I44" s="125">
        <v>41.317999999999998</v>
      </c>
      <c r="J44" s="125">
        <v>113.5</v>
      </c>
      <c r="K44" s="125">
        <f t="shared" si="42"/>
        <v>6.5349999999999966</v>
      </c>
      <c r="L44" s="133">
        <f>F44/J44*100</f>
        <v>105.75770925110133</v>
      </c>
      <c r="M44" s="125">
        <f t="shared" si="8"/>
        <v>168.755</v>
      </c>
      <c r="N44" s="125">
        <f t="shared" si="40"/>
        <v>-48.72</v>
      </c>
      <c r="O44" s="133">
        <f t="shared" si="30"/>
        <v>71.129744303872471</v>
      </c>
      <c r="P44" s="133">
        <f t="shared" si="31"/>
        <v>17.782436075968118</v>
      </c>
      <c r="Q44" s="125">
        <v>227.27100000000002</v>
      </c>
      <c r="R44" s="126">
        <f t="shared" si="41"/>
        <v>-107.23600000000002</v>
      </c>
      <c r="S44" s="127">
        <f>F44/Q44*100</f>
        <v>52.815801400090635</v>
      </c>
    </row>
    <row r="45" spans="1:19" s="124" customFormat="1" ht="97.5" x14ac:dyDescent="0.25">
      <c r="A45" s="122">
        <f t="shared" si="43"/>
        <v>20</v>
      </c>
      <c r="B45" s="58" t="s">
        <v>89</v>
      </c>
      <c r="C45" s="123" t="s">
        <v>88</v>
      </c>
      <c r="D45" s="125">
        <v>43</v>
      </c>
      <c r="E45" s="125">
        <v>43</v>
      </c>
      <c r="F45" s="125">
        <f t="shared" si="7"/>
        <v>10.348000000000001</v>
      </c>
      <c r="G45" s="125">
        <v>0</v>
      </c>
      <c r="H45" s="125">
        <v>9.6530000000000005</v>
      </c>
      <c r="I45" s="125">
        <v>0.69499999999999995</v>
      </c>
      <c r="J45" s="125">
        <v>10.3</v>
      </c>
      <c r="K45" s="125">
        <f t="shared" si="42"/>
        <v>4.8000000000000043E-2</v>
      </c>
      <c r="L45" s="133">
        <f>F45/J45*100</f>
        <v>100.46601941747572</v>
      </c>
      <c r="M45" s="125">
        <f t="shared" si="8"/>
        <v>10.75</v>
      </c>
      <c r="N45" s="125">
        <f t="shared" si="40"/>
        <v>-0.40199999999999925</v>
      </c>
      <c r="O45" s="133">
        <f t="shared" si="30"/>
        <v>96.260465116279079</v>
      </c>
      <c r="P45" s="133">
        <f t="shared" si="31"/>
        <v>24.06511627906977</v>
      </c>
      <c r="Q45" s="125">
        <v>6.8310000000000004</v>
      </c>
      <c r="R45" s="126">
        <f t="shared" si="41"/>
        <v>3.5170000000000003</v>
      </c>
      <c r="S45" s="127">
        <f>F45/Q45*100</f>
        <v>151.48587322500367</v>
      </c>
    </row>
    <row r="46" spans="1:19" s="124" customFormat="1" ht="23.25" x14ac:dyDescent="0.25">
      <c r="A46" s="122">
        <f t="shared" si="43"/>
        <v>21</v>
      </c>
      <c r="B46" s="73" t="s">
        <v>58</v>
      </c>
      <c r="C46" s="29" t="s">
        <v>59</v>
      </c>
      <c r="D46" s="125">
        <v>500</v>
      </c>
      <c r="E46" s="125">
        <v>500</v>
      </c>
      <c r="F46" s="125">
        <f t="shared" si="7"/>
        <v>0</v>
      </c>
      <c r="G46" s="125">
        <v>0</v>
      </c>
      <c r="H46" s="125"/>
      <c r="I46" s="125">
        <v>0</v>
      </c>
      <c r="J46" s="125">
        <v>0</v>
      </c>
      <c r="K46" s="125">
        <f t="shared" si="42"/>
        <v>0</v>
      </c>
      <c r="L46" s="133"/>
      <c r="M46" s="125">
        <f t="shared" si="8"/>
        <v>125</v>
      </c>
      <c r="N46" s="125">
        <f t="shared" si="40"/>
        <v>-125</v>
      </c>
      <c r="O46" s="133">
        <f t="shared" si="30"/>
        <v>0</v>
      </c>
      <c r="P46" s="133">
        <f t="shared" si="31"/>
        <v>0</v>
      </c>
      <c r="Q46" s="125">
        <v>0</v>
      </c>
      <c r="R46" s="126">
        <f t="shared" si="41"/>
        <v>0</v>
      </c>
      <c r="S46" s="127"/>
    </row>
    <row r="47" spans="1:19" s="124" customFormat="1" ht="23.25" x14ac:dyDescent="0.25">
      <c r="A47" s="122">
        <f t="shared" si="43"/>
        <v>22</v>
      </c>
      <c r="B47" s="58" t="s">
        <v>8</v>
      </c>
      <c r="C47" s="123" t="s">
        <v>20</v>
      </c>
      <c r="D47" s="125">
        <v>1700</v>
      </c>
      <c r="E47" s="125">
        <v>2148.9349999999999</v>
      </c>
      <c r="F47" s="125">
        <f t="shared" si="7"/>
        <v>3124.0320000000002</v>
      </c>
      <c r="G47" s="125">
        <v>1821.1769999999999</v>
      </c>
      <c r="H47" s="125">
        <v>567.76099999999997</v>
      </c>
      <c r="I47" s="125">
        <v>735.09400000000005</v>
      </c>
      <c r="J47" s="125">
        <v>2148.9349999999999</v>
      </c>
      <c r="K47" s="125">
        <f t="shared" si="42"/>
        <v>975.09700000000021</v>
      </c>
      <c r="L47" s="133">
        <f>F47/J47*100</f>
        <v>145.37582569970709</v>
      </c>
      <c r="M47" s="125">
        <f t="shared" si="8"/>
        <v>537.23374999999999</v>
      </c>
      <c r="N47" s="125">
        <f t="shared" si="40"/>
        <v>2586.7982500000003</v>
      </c>
      <c r="O47" s="133">
        <f t="shared" si="30"/>
        <v>581.50330279882837</v>
      </c>
      <c r="P47" s="133">
        <f t="shared" si="31"/>
        <v>145.37582569970709</v>
      </c>
      <c r="Q47" s="125">
        <v>3021.1189999999997</v>
      </c>
      <c r="R47" s="126">
        <f t="shared" si="41"/>
        <v>102.91300000000047</v>
      </c>
      <c r="S47" s="127">
        <f>F47/Q47*100</f>
        <v>103.40645303942017</v>
      </c>
    </row>
    <row r="48" spans="1:19" s="124" customFormat="1" ht="136.5" x14ac:dyDescent="0.25">
      <c r="A48" s="122">
        <f t="shared" si="43"/>
        <v>23</v>
      </c>
      <c r="B48" s="58" t="s">
        <v>50</v>
      </c>
      <c r="C48" s="123" t="s">
        <v>47</v>
      </c>
      <c r="D48" s="125">
        <v>2500</v>
      </c>
      <c r="E48" s="125">
        <v>2500</v>
      </c>
      <c r="F48" s="125">
        <f t="shared" si="7"/>
        <v>250.952</v>
      </c>
      <c r="G48" s="125">
        <v>69.647000000000006</v>
      </c>
      <c r="H48" s="125">
        <v>102.446</v>
      </c>
      <c r="I48" s="125">
        <v>78.858999999999995</v>
      </c>
      <c r="J48" s="125">
        <v>250</v>
      </c>
      <c r="K48" s="125">
        <f t="shared" si="42"/>
        <v>0.95199999999999818</v>
      </c>
      <c r="L48" s="133">
        <f>F48/J48*100</f>
        <v>100.38080000000001</v>
      </c>
      <c r="M48" s="125">
        <f t="shared" si="8"/>
        <v>625</v>
      </c>
      <c r="N48" s="125">
        <f t="shared" si="40"/>
        <v>-374.048</v>
      </c>
      <c r="O48" s="133">
        <f t="shared" si="30"/>
        <v>40.152320000000003</v>
      </c>
      <c r="P48" s="133">
        <f t="shared" si="31"/>
        <v>10.038080000000001</v>
      </c>
      <c r="Q48" s="125">
        <v>1127.991</v>
      </c>
      <c r="R48" s="126">
        <f t="shared" si="41"/>
        <v>-877.03899999999999</v>
      </c>
      <c r="S48" s="127">
        <f>F48/Q48*100</f>
        <v>22.247695238703148</v>
      </c>
    </row>
    <row r="49" spans="1:19" s="124" customFormat="1" ht="78" x14ac:dyDescent="0.25">
      <c r="A49" s="122">
        <f t="shared" si="43"/>
        <v>24</v>
      </c>
      <c r="B49" s="58" t="s">
        <v>115</v>
      </c>
      <c r="C49" s="123" t="s">
        <v>114</v>
      </c>
      <c r="D49" s="125">
        <v>8.5</v>
      </c>
      <c r="E49" s="125">
        <v>76.165000000000006</v>
      </c>
      <c r="F49" s="125">
        <f t="shared" si="7"/>
        <v>76.176999999999992</v>
      </c>
      <c r="G49" s="125">
        <v>0.64500000000000002</v>
      </c>
      <c r="H49" s="125">
        <v>75.531999999999996</v>
      </c>
      <c r="I49" s="125">
        <v>0</v>
      </c>
      <c r="J49" s="125">
        <v>76.165000000000006</v>
      </c>
      <c r="K49" s="125">
        <f t="shared" si="42"/>
        <v>1.1999999999986244E-2</v>
      </c>
      <c r="L49" s="133">
        <f>F49/J49*100</f>
        <v>100.01575526816777</v>
      </c>
      <c r="M49" s="125">
        <f t="shared" si="8"/>
        <v>19.041250000000002</v>
      </c>
      <c r="N49" s="125">
        <f t="shared" si="40"/>
        <v>57.135749999999987</v>
      </c>
      <c r="O49" s="133">
        <f t="shared" si="30"/>
        <v>400.06302107267106</v>
      </c>
      <c r="P49" s="133">
        <f t="shared" si="31"/>
        <v>100.01575526816777</v>
      </c>
      <c r="Q49" s="125">
        <v>0</v>
      </c>
      <c r="R49" s="126">
        <f t="shared" si="41"/>
        <v>76.176999999999992</v>
      </c>
      <c r="S49" s="127"/>
    </row>
    <row r="50" spans="1:19" s="124" customFormat="1" ht="39" x14ac:dyDescent="0.25">
      <c r="A50" s="122">
        <f t="shared" si="43"/>
        <v>25</v>
      </c>
      <c r="B50" s="58" t="s">
        <v>79</v>
      </c>
      <c r="C50" s="123" t="s">
        <v>78</v>
      </c>
      <c r="D50" s="125">
        <v>0.1</v>
      </c>
      <c r="E50" s="125">
        <v>0.1</v>
      </c>
      <c r="F50" s="125">
        <f t="shared" si="7"/>
        <v>0</v>
      </c>
      <c r="G50" s="125">
        <v>0</v>
      </c>
      <c r="H50" s="125"/>
      <c r="I50" s="125">
        <v>0</v>
      </c>
      <c r="J50" s="125">
        <v>0</v>
      </c>
      <c r="K50" s="125">
        <f t="shared" si="42"/>
        <v>0</v>
      </c>
      <c r="L50" s="133"/>
      <c r="M50" s="125">
        <f t="shared" si="8"/>
        <v>2.5000000000000001E-2</v>
      </c>
      <c r="N50" s="125">
        <f t="shared" si="40"/>
        <v>-2.5000000000000001E-2</v>
      </c>
      <c r="O50" s="133">
        <f t="shared" si="30"/>
        <v>0</v>
      </c>
      <c r="P50" s="133">
        <f t="shared" si="31"/>
        <v>0</v>
      </c>
      <c r="Q50" s="125">
        <v>0</v>
      </c>
      <c r="R50" s="126">
        <f t="shared" si="41"/>
        <v>0</v>
      </c>
      <c r="S50" s="127"/>
    </row>
    <row r="51" spans="1:19" s="61" customFormat="1" ht="22.5" x14ac:dyDescent="0.3">
      <c r="A51" s="149" t="s">
        <v>147</v>
      </c>
      <c r="B51" s="149"/>
      <c r="C51" s="149"/>
      <c r="D51" s="142">
        <f>D7+D8+D9+D14+D22+D28+D29+D30+D31+D32+D33+D34+D37+D43+D44+D45+D46+D47+D48+D50+D49+D36+D35+D42</f>
        <v>6249303.0779999988</v>
      </c>
      <c r="E51" s="142">
        <f>E7+E8+E9+E14+E22+E28+E29+E30+E31+E32+E33+E34+E37+E43+E44+E45+E46+E47+E48+E50+E49+E36+E35+E42</f>
        <v>6278367.5379999978</v>
      </c>
      <c r="F51" s="142">
        <f t="shared" si="7"/>
        <v>1515288.1070000003</v>
      </c>
      <c r="G51" s="142">
        <f>G7+G8+G9+G14+G22+G28+G29+G30+G31+G32+G33+G34+G37+G43+G44+G45+G46+G47+G48+G50+G49+G36+G35+G21</f>
        <v>508078.70600000001</v>
      </c>
      <c r="H51" s="142">
        <f>H7+H8+H9+H14+H22+H28+H29+H30+H31+H32+H33+H34+H37+H43+H44+H45+H46+H47+H48+H50+H49+H36+H35+H21</f>
        <v>539626.52300000016</v>
      </c>
      <c r="I51" s="142">
        <f>I7+I8+I9+I14+I22+I28+I29+I30+I31+I32+I33+I34+I37+I43+I44+I45+I46+I47+I48+I50+I49+I36+I35+I21</f>
        <v>467582.87800000003</v>
      </c>
      <c r="J51" s="142">
        <f>J7+J8+J9+J14+J22+J28+J29+J30+J31+J32+J33+J34+J37+J43+J44+J45+J46+J47+J48+J50+J49+J36+J35</f>
        <v>1393459.6000000003</v>
      </c>
      <c r="K51" s="142">
        <f t="shared" si="42"/>
        <v>121828.50699999998</v>
      </c>
      <c r="L51" s="115">
        <f>F51/J51*100</f>
        <v>108.74288045380003</v>
      </c>
      <c r="M51" s="142">
        <f>M7+M8+M9+M14+M22+M28+M29+M30+M31+M32+M33+M34+M37+M43+M44+M45+M46+M47+M48+M50+M49+M36+M35+M21+M42</f>
        <v>1569591.8844999995</v>
      </c>
      <c r="N51" s="142">
        <f t="shared" si="40"/>
        <v>-54303.777499999152</v>
      </c>
      <c r="O51" s="115">
        <f t="shared" si="30"/>
        <v>96.540261322942683</v>
      </c>
      <c r="P51" s="115">
        <f t="shared" si="31"/>
        <v>24.135065330735671</v>
      </c>
      <c r="Q51" s="142">
        <f>Q7+Q8+Q9+Q14+Q22+Q28+Q29+Q30+Q31+Q32+Q33+Q34+Q37+Q43+Q44+Q45+Q46+Q47+Q48+Q50+Q49+Q36+Q35+Q21</f>
        <v>1249941.0280000002</v>
      </c>
      <c r="R51" s="59">
        <f t="shared" si="41"/>
        <v>265347.07900000014</v>
      </c>
      <c r="S51" s="60">
        <f>F51/Q51*100</f>
        <v>121.22876784231778</v>
      </c>
    </row>
    <row r="52" spans="1:19" s="8" customFormat="1" ht="23.25" x14ac:dyDescent="0.25">
      <c r="A52" s="22">
        <v>1</v>
      </c>
      <c r="B52" s="45" t="s">
        <v>134</v>
      </c>
      <c r="C52" s="23" t="s">
        <v>52</v>
      </c>
      <c r="D52" s="129">
        <v>599998.4</v>
      </c>
      <c r="E52" s="129">
        <v>599998.4</v>
      </c>
      <c r="F52" s="125">
        <f t="shared" si="7"/>
        <v>205919.40000000002</v>
      </c>
      <c r="G52" s="125">
        <v>68639.8</v>
      </c>
      <c r="H52" s="125">
        <v>68639.8</v>
      </c>
      <c r="I52" s="125">
        <v>68639.8</v>
      </c>
      <c r="J52" s="125">
        <v>205919.4</v>
      </c>
      <c r="K52" s="125">
        <f t="shared" si="42"/>
        <v>0</v>
      </c>
      <c r="L52" s="133">
        <f>F52/J52*100</f>
        <v>100.00000000000003</v>
      </c>
      <c r="M52" s="125">
        <f>J52</f>
        <v>205919.4</v>
      </c>
      <c r="N52" s="125">
        <f t="shared" si="40"/>
        <v>0</v>
      </c>
      <c r="O52" s="133">
        <f t="shared" si="30"/>
        <v>100.00000000000003</v>
      </c>
      <c r="P52" s="133">
        <f t="shared" si="31"/>
        <v>34.319991519977386</v>
      </c>
      <c r="Q52" s="125">
        <v>196148</v>
      </c>
      <c r="R52" s="126">
        <f t="shared" si="41"/>
        <v>9771.4000000000233</v>
      </c>
      <c r="S52" s="127">
        <f>F52/Q52*100</f>
        <v>104.98164651181763</v>
      </c>
    </row>
    <row r="53" spans="1:19" s="8" customFormat="1" ht="39" x14ac:dyDescent="0.25">
      <c r="A53" s="22">
        <f>A52+1</f>
        <v>2</v>
      </c>
      <c r="B53" s="45" t="s">
        <v>161</v>
      </c>
      <c r="C53" s="23" t="s">
        <v>160</v>
      </c>
      <c r="D53" s="129"/>
      <c r="E53" s="129">
        <v>3529.8</v>
      </c>
      <c r="F53" s="125">
        <f t="shared" si="7"/>
        <v>1059</v>
      </c>
      <c r="G53" s="125">
        <v>353</v>
      </c>
      <c r="H53" s="125">
        <v>353</v>
      </c>
      <c r="I53" s="125">
        <v>353</v>
      </c>
      <c r="J53" s="125">
        <v>1059</v>
      </c>
      <c r="K53" s="125">
        <f t="shared" si="42"/>
        <v>0</v>
      </c>
      <c r="L53" s="133">
        <f>F53/J53*100</f>
        <v>100</v>
      </c>
      <c r="M53" s="125">
        <f>J53</f>
        <v>1059</v>
      </c>
      <c r="N53" s="125">
        <f t="shared" si="40"/>
        <v>0</v>
      </c>
      <c r="O53" s="133">
        <f t="shared" si="30"/>
        <v>100</v>
      </c>
      <c r="P53" s="133">
        <f t="shared" si="31"/>
        <v>30.001699813020565</v>
      </c>
      <c r="Q53" s="125"/>
      <c r="R53" s="126">
        <f t="shared" si="41"/>
        <v>1059</v>
      </c>
      <c r="S53" s="127"/>
    </row>
    <row r="54" spans="1:19" s="8" customFormat="1" ht="58.5" x14ac:dyDescent="0.25">
      <c r="A54" s="22">
        <f t="shared" ref="A54:A58" si="44">A53+1</f>
        <v>3</v>
      </c>
      <c r="B54" s="45" t="s">
        <v>166</v>
      </c>
      <c r="C54" s="23" t="s">
        <v>165</v>
      </c>
      <c r="D54" s="129"/>
      <c r="E54" s="129">
        <v>25364.7</v>
      </c>
      <c r="F54" s="125">
        <f t="shared" si="7"/>
        <v>0</v>
      </c>
      <c r="G54" s="125"/>
      <c r="H54" s="125"/>
      <c r="I54" s="125"/>
      <c r="J54" s="125"/>
      <c r="K54" s="125"/>
      <c r="L54" s="133"/>
      <c r="M54" s="125">
        <f t="shared" ref="M54:M56" si="45">J54</f>
        <v>0</v>
      </c>
      <c r="N54" s="125">
        <f t="shared" si="40"/>
        <v>0</v>
      </c>
      <c r="O54" s="133"/>
      <c r="P54" s="133">
        <f t="shared" si="31"/>
        <v>0</v>
      </c>
      <c r="Q54" s="125"/>
      <c r="R54" s="126">
        <f t="shared" si="41"/>
        <v>0</v>
      </c>
      <c r="S54" s="127"/>
    </row>
    <row r="55" spans="1:19" s="8" customFormat="1" ht="39" x14ac:dyDescent="0.25">
      <c r="A55" s="22">
        <f t="shared" si="44"/>
        <v>4</v>
      </c>
      <c r="B55" s="45" t="s">
        <v>163</v>
      </c>
      <c r="C55" s="23" t="s">
        <v>162</v>
      </c>
      <c r="D55" s="129"/>
      <c r="E55" s="129">
        <v>37282</v>
      </c>
      <c r="F55" s="125">
        <f t="shared" si="7"/>
        <v>18638.099999999999</v>
      </c>
      <c r="G55" s="125">
        <v>6048.4</v>
      </c>
      <c r="H55" s="125">
        <v>6377</v>
      </c>
      <c r="I55" s="125">
        <v>6212.7</v>
      </c>
      <c r="J55" s="125">
        <v>18638.099999999999</v>
      </c>
      <c r="K55" s="125">
        <f>F55-J55</f>
        <v>0</v>
      </c>
      <c r="L55" s="133">
        <f>F55/J55*100</f>
        <v>100</v>
      </c>
      <c r="M55" s="125">
        <f t="shared" si="45"/>
        <v>18638.099999999999</v>
      </c>
      <c r="N55" s="125">
        <f t="shared" si="40"/>
        <v>0</v>
      </c>
      <c r="O55" s="133">
        <f>F55/M55*100</f>
        <v>100</v>
      </c>
      <c r="P55" s="133">
        <f t="shared" si="31"/>
        <v>49.992221447347241</v>
      </c>
      <c r="Q55" s="125"/>
      <c r="R55" s="126">
        <f t="shared" si="41"/>
        <v>18638.099999999999</v>
      </c>
      <c r="S55" s="127"/>
    </row>
    <row r="56" spans="1:19" s="8" customFormat="1" ht="33" customHeight="1" x14ac:dyDescent="0.25">
      <c r="A56" s="22">
        <f t="shared" si="44"/>
        <v>5</v>
      </c>
      <c r="B56" s="45" t="s">
        <v>167</v>
      </c>
      <c r="C56" s="23" t="s">
        <v>168</v>
      </c>
      <c r="D56" s="129"/>
      <c r="E56" s="129">
        <v>337.25599999999997</v>
      </c>
      <c r="F56" s="125">
        <f t="shared" si="7"/>
        <v>337.25599999999997</v>
      </c>
      <c r="G56" s="125"/>
      <c r="H56" s="125"/>
      <c r="I56" s="125">
        <v>337.25599999999997</v>
      </c>
      <c r="J56" s="125">
        <v>337.25599999999997</v>
      </c>
      <c r="K56" s="125"/>
      <c r="L56" s="133"/>
      <c r="M56" s="125">
        <f t="shared" si="45"/>
        <v>337.25599999999997</v>
      </c>
      <c r="N56" s="125">
        <f t="shared" ref="N56" si="46">F56-M56</f>
        <v>0</v>
      </c>
      <c r="O56" s="133">
        <f>F56/M56*100</f>
        <v>100</v>
      </c>
      <c r="P56" s="133">
        <f t="shared" ref="P56" si="47">F56/E56*100</f>
        <v>100</v>
      </c>
      <c r="Q56" s="125">
        <v>561.92399999999998</v>
      </c>
      <c r="R56" s="126">
        <f t="shared" si="41"/>
        <v>-224.66800000000001</v>
      </c>
      <c r="S56" s="127"/>
    </row>
    <row r="57" spans="1:19" s="8" customFormat="1" ht="39" x14ac:dyDescent="0.25">
      <c r="A57" s="22">
        <f t="shared" si="44"/>
        <v>6</v>
      </c>
      <c r="B57" s="107" t="s">
        <v>135</v>
      </c>
      <c r="C57" s="90" t="s">
        <v>111</v>
      </c>
      <c r="D57" s="129">
        <v>18676.11</v>
      </c>
      <c r="E57" s="129">
        <v>18676.11</v>
      </c>
      <c r="F57" s="125">
        <f t="shared" si="7"/>
        <v>6409.5810000000001</v>
      </c>
      <c r="G57" s="125">
        <v>2136.527</v>
      </c>
      <c r="H57" s="125">
        <v>2136.527</v>
      </c>
      <c r="I57" s="125">
        <v>2136.527</v>
      </c>
      <c r="J57" s="125">
        <v>6409.5810000000001</v>
      </c>
      <c r="K57" s="125">
        <f t="shared" ref="K57:K66" si="48">F57-J57</f>
        <v>0</v>
      </c>
      <c r="L57" s="133">
        <f t="shared" ref="L57:L59" si="49">F57/J57*100</f>
        <v>100</v>
      </c>
      <c r="M57" s="125">
        <f t="shared" ref="M57:M65" si="50">J57</f>
        <v>6409.5810000000001</v>
      </c>
      <c r="N57" s="125">
        <f t="shared" ref="N57:N66" si="51">F57-M57</f>
        <v>0</v>
      </c>
      <c r="O57" s="133">
        <f t="shared" ref="O57:O63" si="52">F57/M57*100</f>
        <v>100</v>
      </c>
      <c r="P57" s="133">
        <f t="shared" ref="P57:P62" si="53">F57/E57*100</f>
        <v>34.319678990967603</v>
      </c>
      <c r="Q57" s="125">
        <v>5228.8949999999995</v>
      </c>
      <c r="R57" s="126">
        <f t="shared" si="41"/>
        <v>1180.6860000000006</v>
      </c>
      <c r="S57" s="127">
        <f>F57/Q57*100</f>
        <v>122.58002885886981</v>
      </c>
    </row>
    <row r="58" spans="1:19" s="8" customFormat="1" ht="97.5" x14ac:dyDescent="0.25">
      <c r="A58" s="22">
        <f t="shared" si="44"/>
        <v>7</v>
      </c>
      <c r="B58" s="107" t="s">
        <v>173</v>
      </c>
      <c r="C58" s="90">
        <v>41059300</v>
      </c>
      <c r="D58" s="129"/>
      <c r="E58" s="129">
        <v>3095.0160000000001</v>
      </c>
      <c r="F58" s="125">
        <f t="shared" si="7"/>
        <v>1160.6310000000001</v>
      </c>
      <c r="G58" s="125">
        <v>0</v>
      </c>
      <c r="H58" s="125">
        <v>773.75400000000002</v>
      </c>
      <c r="I58" s="125">
        <v>386.87700000000001</v>
      </c>
      <c r="J58" s="125">
        <v>1160.6310000000001</v>
      </c>
      <c r="K58" s="125">
        <f t="shared" si="48"/>
        <v>0</v>
      </c>
      <c r="L58" s="133">
        <f t="shared" si="49"/>
        <v>100</v>
      </c>
      <c r="M58" s="125">
        <f t="shared" si="50"/>
        <v>1160.6310000000001</v>
      </c>
      <c r="N58" s="125">
        <f t="shared" ref="N58" si="54">F58-M58</f>
        <v>0</v>
      </c>
      <c r="O58" s="133">
        <f t="shared" si="52"/>
        <v>100</v>
      </c>
      <c r="P58" s="133">
        <f t="shared" si="53"/>
        <v>37.5</v>
      </c>
      <c r="Q58" s="125">
        <v>0</v>
      </c>
      <c r="R58" s="126">
        <f t="shared" si="41"/>
        <v>1160.6310000000001</v>
      </c>
      <c r="S58" s="127"/>
    </row>
    <row r="59" spans="1:19" s="8" customFormat="1" ht="35.25" customHeight="1" x14ac:dyDescent="0.25">
      <c r="A59" s="22">
        <v>7</v>
      </c>
      <c r="B59" s="108" t="s">
        <v>136</v>
      </c>
      <c r="C59" s="90" t="s">
        <v>103</v>
      </c>
      <c r="D59" s="129">
        <f>SUM(D60:D65)</f>
        <v>1644</v>
      </c>
      <c r="E59" s="129">
        <f>SUM(E60:E65)</f>
        <v>2275.127</v>
      </c>
      <c r="F59" s="125">
        <f t="shared" si="7"/>
        <v>657.90499999999997</v>
      </c>
      <c r="G59" s="125">
        <f>SUM(G60:G65)</f>
        <v>0</v>
      </c>
      <c r="H59" s="125">
        <f>SUM(H60:H65)</f>
        <v>258</v>
      </c>
      <c r="I59" s="125">
        <f>SUM(I60:I65)</f>
        <v>399.90500000000003</v>
      </c>
      <c r="J59" s="125">
        <f>SUM(J60:J65)</f>
        <v>669.90500000000009</v>
      </c>
      <c r="K59" s="125">
        <f t="shared" si="48"/>
        <v>-12.000000000000114</v>
      </c>
      <c r="L59" s="133">
        <f t="shared" si="49"/>
        <v>98.208701233757012</v>
      </c>
      <c r="M59" s="125">
        <f t="shared" si="50"/>
        <v>669.90500000000009</v>
      </c>
      <c r="N59" s="125">
        <f t="shared" si="51"/>
        <v>-12.000000000000114</v>
      </c>
      <c r="O59" s="133">
        <f t="shared" si="52"/>
        <v>98.208701233757012</v>
      </c>
      <c r="P59" s="133">
        <f t="shared" si="53"/>
        <v>28.917286815197567</v>
      </c>
      <c r="Q59" s="125">
        <f>SUM(Q60:Q65)</f>
        <v>461.60300000000007</v>
      </c>
      <c r="R59" s="126">
        <f t="shared" si="41"/>
        <v>196.30199999999991</v>
      </c>
      <c r="S59" s="127">
        <f t="shared" ref="S59:S65" si="55">F59/Q59*100</f>
        <v>142.52615342621255</v>
      </c>
    </row>
    <row r="60" spans="1:19" s="33" customFormat="1" ht="39" x14ac:dyDescent="0.25">
      <c r="A60" s="32" t="s">
        <v>174</v>
      </c>
      <c r="B60" s="109" t="s">
        <v>137</v>
      </c>
      <c r="C60" s="72"/>
      <c r="D60" s="130">
        <v>48</v>
      </c>
      <c r="E60" s="130">
        <v>48</v>
      </c>
      <c r="F60" s="128">
        <f t="shared" si="7"/>
        <v>0</v>
      </c>
      <c r="G60" s="128">
        <v>0</v>
      </c>
      <c r="H60" s="128"/>
      <c r="I60" s="128"/>
      <c r="J60" s="128">
        <v>12</v>
      </c>
      <c r="K60" s="128">
        <f t="shared" ref="K60:K65" si="56">F60-J60</f>
        <v>-12</v>
      </c>
      <c r="L60" s="114">
        <f t="shared" ref="L60:L65" si="57">F60/J60*100</f>
        <v>0</v>
      </c>
      <c r="M60" s="128">
        <f t="shared" si="50"/>
        <v>12</v>
      </c>
      <c r="N60" s="128">
        <f t="shared" si="51"/>
        <v>-12</v>
      </c>
      <c r="O60" s="114">
        <f t="shared" si="52"/>
        <v>0</v>
      </c>
      <c r="P60" s="114">
        <f t="shared" si="53"/>
        <v>0</v>
      </c>
      <c r="Q60" s="128">
        <v>3.7240000000000002</v>
      </c>
      <c r="R60" s="81">
        <f t="shared" si="41"/>
        <v>-3.7240000000000002</v>
      </c>
      <c r="S60" s="82">
        <f t="shared" si="55"/>
        <v>0</v>
      </c>
    </row>
    <row r="61" spans="1:19" s="33" customFormat="1" ht="39" x14ac:dyDescent="0.25">
      <c r="A61" s="32" t="s">
        <v>175</v>
      </c>
      <c r="B61" s="109" t="s">
        <v>138</v>
      </c>
      <c r="C61" s="72"/>
      <c r="D61" s="130">
        <v>1246.7</v>
      </c>
      <c r="E61" s="130">
        <v>1246.7</v>
      </c>
      <c r="F61" s="128">
        <f t="shared" si="7"/>
        <v>312</v>
      </c>
      <c r="G61" s="128">
        <v>0</v>
      </c>
      <c r="H61" s="128">
        <v>208</v>
      </c>
      <c r="I61" s="128">
        <v>104</v>
      </c>
      <c r="J61" s="128">
        <v>312</v>
      </c>
      <c r="K61" s="128">
        <f t="shared" si="56"/>
        <v>0</v>
      </c>
      <c r="L61" s="114">
        <f t="shared" si="57"/>
        <v>100</v>
      </c>
      <c r="M61" s="128">
        <f t="shared" si="50"/>
        <v>312</v>
      </c>
      <c r="N61" s="128">
        <f t="shared" si="51"/>
        <v>0</v>
      </c>
      <c r="O61" s="114">
        <f t="shared" si="52"/>
        <v>100</v>
      </c>
      <c r="P61" s="114">
        <f t="shared" si="53"/>
        <v>25.026068821689258</v>
      </c>
      <c r="Q61" s="128">
        <v>124.298</v>
      </c>
      <c r="R61" s="81">
        <f t="shared" si="41"/>
        <v>187.702</v>
      </c>
      <c r="S61" s="82">
        <f t="shared" si="55"/>
        <v>251.00967030845226</v>
      </c>
    </row>
    <row r="62" spans="1:19" s="33" customFormat="1" ht="78" x14ac:dyDescent="0.25">
      <c r="A62" s="32" t="s">
        <v>176</v>
      </c>
      <c r="B62" s="109" t="s">
        <v>139</v>
      </c>
      <c r="C62" s="72"/>
      <c r="D62" s="130">
        <v>349.3</v>
      </c>
      <c r="E62" s="130">
        <v>349.3</v>
      </c>
      <c r="F62" s="128">
        <f t="shared" si="7"/>
        <v>174.65100000000001</v>
      </c>
      <c r="G62" s="128">
        <v>0</v>
      </c>
      <c r="H62" s="128"/>
      <c r="I62" s="128">
        <v>174.65100000000001</v>
      </c>
      <c r="J62" s="128">
        <v>174.65100000000001</v>
      </c>
      <c r="K62" s="128">
        <f t="shared" si="56"/>
        <v>0</v>
      </c>
      <c r="L62" s="114">
        <f t="shared" si="57"/>
        <v>100</v>
      </c>
      <c r="M62" s="128">
        <f t="shared" si="50"/>
        <v>174.65100000000001</v>
      </c>
      <c r="N62" s="128">
        <f t="shared" si="51"/>
        <v>0</v>
      </c>
      <c r="O62" s="114">
        <f t="shared" si="52"/>
        <v>100</v>
      </c>
      <c r="P62" s="114">
        <f t="shared" si="53"/>
        <v>50.000286286859428</v>
      </c>
      <c r="Q62" s="128">
        <v>146.136</v>
      </c>
      <c r="R62" s="81">
        <f t="shared" si="41"/>
        <v>28.515000000000015</v>
      </c>
      <c r="S62" s="82"/>
    </row>
    <row r="63" spans="1:19" s="33" customFormat="1" ht="97.5" x14ac:dyDescent="0.25">
      <c r="A63" s="32" t="s">
        <v>177</v>
      </c>
      <c r="B63" s="109" t="s">
        <v>164</v>
      </c>
      <c r="C63" s="72"/>
      <c r="D63" s="130"/>
      <c r="E63" s="130">
        <v>327.99299999999999</v>
      </c>
      <c r="F63" s="128">
        <f t="shared" si="7"/>
        <v>50</v>
      </c>
      <c r="G63" s="128">
        <v>0</v>
      </c>
      <c r="H63" s="128">
        <v>50</v>
      </c>
      <c r="I63" s="128"/>
      <c r="J63" s="128">
        <v>50</v>
      </c>
      <c r="K63" s="128">
        <f t="shared" si="56"/>
        <v>0</v>
      </c>
      <c r="L63" s="114">
        <f t="shared" si="57"/>
        <v>100</v>
      </c>
      <c r="M63" s="128">
        <f t="shared" si="50"/>
        <v>50</v>
      </c>
      <c r="N63" s="128">
        <f t="shared" si="51"/>
        <v>0</v>
      </c>
      <c r="O63" s="114">
        <f t="shared" si="52"/>
        <v>100</v>
      </c>
      <c r="P63" s="114"/>
      <c r="Q63" s="128">
        <v>0</v>
      </c>
      <c r="R63" s="81">
        <f t="shared" si="41"/>
        <v>50</v>
      </c>
      <c r="S63" s="82"/>
    </row>
    <row r="64" spans="1:19" s="33" customFormat="1" ht="58.5" x14ac:dyDescent="0.25">
      <c r="A64" s="32" t="s">
        <v>178</v>
      </c>
      <c r="B64" s="109" t="s">
        <v>196</v>
      </c>
      <c r="C64" s="72"/>
      <c r="D64" s="130"/>
      <c r="E64" s="130"/>
      <c r="F64" s="128"/>
      <c r="G64" s="128"/>
      <c r="H64" s="128"/>
      <c r="I64" s="128"/>
      <c r="J64" s="128"/>
      <c r="K64" s="128">
        <f t="shared" si="56"/>
        <v>0</v>
      </c>
      <c r="L64" s="114"/>
      <c r="M64" s="128"/>
      <c r="N64" s="128"/>
      <c r="O64" s="114"/>
      <c r="P64" s="114"/>
      <c r="Q64" s="128">
        <v>52.119</v>
      </c>
      <c r="R64" s="81">
        <f t="shared" si="41"/>
        <v>-52.119</v>
      </c>
      <c r="S64" s="82"/>
    </row>
    <row r="65" spans="1:19" s="33" customFormat="1" ht="78" x14ac:dyDescent="0.25">
      <c r="A65" s="32" t="s">
        <v>197</v>
      </c>
      <c r="B65" s="109" t="s">
        <v>150</v>
      </c>
      <c r="C65" s="72"/>
      <c r="D65" s="130"/>
      <c r="E65" s="130">
        <v>303.13400000000001</v>
      </c>
      <c r="F65" s="128">
        <f t="shared" si="7"/>
        <v>121.254</v>
      </c>
      <c r="G65" s="128">
        <v>0</v>
      </c>
      <c r="H65" s="128"/>
      <c r="I65" s="128">
        <f>60.627+60.627</f>
        <v>121.254</v>
      </c>
      <c r="J65" s="128">
        <v>121.254</v>
      </c>
      <c r="K65" s="128">
        <f t="shared" si="56"/>
        <v>0</v>
      </c>
      <c r="L65" s="114">
        <f t="shared" si="57"/>
        <v>100</v>
      </c>
      <c r="M65" s="128">
        <f t="shared" si="50"/>
        <v>121.254</v>
      </c>
      <c r="N65" s="128">
        <f t="shared" si="51"/>
        <v>0</v>
      </c>
      <c r="O65" s="114"/>
      <c r="P65" s="114">
        <f>F65/E65*100</f>
        <v>40.000131954845052</v>
      </c>
      <c r="Q65" s="128">
        <v>135.32599999999999</v>
      </c>
      <c r="R65" s="81">
        <f t="shared" si="41"/>
        <v>-14.071999999999989</v>
      </c>
      <c r="S65" s="82">
        <f t="shared" si="55"/>
        <v>89.601406972791636</v>
      </c>
    </row>
    <row r="66" spans="1:19" s="37" customFormat="1" ht="37.5" customHeight="1" x14ac:dyDescent="0.3">
      <c r="A66" s="35"/>
      <c r="B66" s="38" t="s">
        <v>29</v>
      </c>
      <c r="C66" s="36"/>
      <c r="D66" s="120">
        <f>D70+D69+D68</f>
        <v>620318.51</v>
      </c>
      <c r="E66" s="120">
        <f>E70+E69+E68</f>
        <v>690558.4090000001</v>
      </c>
      <c r="F66" s="120">
        <f t="shared" si="7"/>
        <v>234181.87300000002</v>
      </c>
      <c r="G66" s="120">
        <f t="shared" ref="G66:I66" si="58">G70+G69+G68</f>
        <v>77177.726999999999</v>
      </c>
      <c r="H66" s="120">
        <f t="shared" ref="H66" si="59">H70+H69+H68</f>
        <v>78538.081000000006</v>
      </c>
      <c r="I66" s="120">
        <f t="shared" si="58"/>
        <v>78466.064999999988</v>
      </c>
      <c r="J66" s="120">
        <f>J70+J69+J68</f>
        <v>234193.87299999999</v>
      </c>
      <c r="K66" s="120">
        <f t="shared" si="48"/>
        <v>-11.999999999970896</v>
      </c>
      <c r="L66" s="116">
        <f>F66/J66*100</f>
        <v>99.994876040160122</v>
      </c>
      <c r="M66" s="120">
        <f>M70+M69+M68</f>
        <v>234193.87299999999</v>
      </c>
      <c r="N66" s="120">
        <f t="shared" si="51"/>
        <v>-11.999999999970896</v>
      </c>
      <c r="O66" s="116">
        <f>F66/M66*100</f>
        <v>99.994876040160122</v>
      </c>
      <c r="P66" s="116">
        <f>F66/E66*100</f>
        <v>33.911957330172775</v>
      </c>
      <c r="Q66" s="120">
        <f t="shared" ref="Q66" si="60">Q70+Q69+Q68</f>
        <v>202400.42199999999</v>
      </c>
      <c r="R66" s="59">
        <f t="shared" si="41"/>
        <v>31781.45100000003</v>
      </c>
      <c r="S66" s="60">
        <f>F66/Q66*100</f>
        <v>115.70226518598861</v>
      </c>
    </row>
    <row r="67" spans="1:19" s="11" customFormat="1" ht="23.25" x14ac:dyDescent="0.25">
      <c r="A67" s="10"/>
      <c r="B67" s="105" t="s">
        <v>90</v>
      </c>
      <c r="C67" s="9"/>
      <c r="D67" s="131"/>
      <c r="E67" s="131"/>
      <c r="F67" s="131">
        <f t="shared" si="7"/>
        <v>0</v>
      </c>
      <c r="G67" s="131"/>
      <c r="H67" s="131"/>
      <c r="I67" s="131"/>
      <c r="J67" s="131"/>
      <c r="K67" s="131"/>
      <c r="L67" s="117"/>
      <c r="M67" s="131"/>
      <c r="N67" s="131"/>
      <c r="O67" s="117"/>
      <c r="P67" s="117"/>
      <c r="Q67" s="131"/>
      <c r="R67" s="62"/>
      <c r="S67" s="63"/>
    </row>
    <row r="68" spans="1:19" s="11" customFormat="1" ht="22.5" hidden="1" customHeight="1" x14ac:dyDescent="0.25">
      <c r="A68" s="10"/>
      <c r="B68" s="147" t="s">
        <v>133</v>
      </c>
      <c r="C68" s="24"/>
      <c r="D68" s="121"/>
      <c r="E68" s="121"/>
      <c r="F68" s="121">
        <f t="shared" si="7"/>
        <v>0</v>
      </c>
      <c r="G68" s="121"/>
      <c r="H68" s="121"/>
      <c r="I68" s="121"/>
      <c r="J68" s="121"/>
      <c r="K68" s="121"/>
      <c r="L68" s="112"/>
      <c r="M68" s="121"/>
      <c r="N68" s="121">
        <f>F68-M68</f>
        <v>0</v>
      </c>
      <c r="O68" s="112"/>
      <c r="P68" s="112"/>
      <c r="Q68" s="121"/>
      <c r="R68" s="62"/>
      <c r="S68" s="63"/>
    </row>
    <row r="69" spans="1:19" s="11" customFormat="1" ht="34.5" customHeight="1" x14ac:dyDescent="0.25">
      <c r="A69" s="10"/>
      <c r="B69" s="147" t="s">
        <v>104</v>
      </c>
      <c r="C69" s="24"/>
      <c r="D69" s="121"/>
      <c r="E69" s="121">
        <f>E56</f>
        <v>337.25599999999997</v>
      </c>
      <c r="F69" s="121">
        <f t="shared" si="7"/>
        <v>337.25599999999997</v>
      </c>
      <c r="G69" s="121">
        <f t="shared" ref="G69:J69" si="61">G56</f>
        <v>0</v>
      </c>
      <c r="H69" s="121">
        <f t="shared" si="61"/>
        <v>0</v>
      </c>
      <c r="I69" s="121">
        <f>I56</f>
        <v>337.25599999999997</v>
      </c>
      <c r="J69" s="121">
        <f t="shared" si="61"/>
        <v>337.25599999999997</v>
      </c>
      <c r="K69" s="121">
        <f>F69-J69</f>
        <v>0</v>
      </c>
      <c r="L69" s="112">
        <f>F69/J69*100</f>
        <v>100</v>
      </c>
      <c r="M69" s="121">
        <f t="shared" ref="M69" si="62">M56</f>
        <v>337.25599999999997</v>
      </c>
      <c r="N69" s="121">
        <f>F69-M69</f>
        <v>0</v>
      </c>
      <c r="O69" s="112">
        <f>F69/M69*100</f>
        <v>100</v>
      </c>
      <c r="P69" s="112">
        <f>F69/E69*100</f>
        <v>100</v>
      </c>
      <c r="Q69" s="121">
        <f>Q56</f>
        <v>561.92399999999998</v>
      </c>
      <c r="R69" s="62">
        <f>F69-Q69</f>
        <v>-224.66800000000001</v>
      </c>
      <c r="S69" s="63">
        <f>F69/Q69*100</f>
        <v>60.018080736896806</v>
      </c>
    </row>
    <row r="70" spans="1:19" s="11" customFormat="1" ht="33.75" customHeight="1" x14ac:dyDescent="0.25">
      <c r="A70" s="10"/>
      <c r="B70" s="147" t="s">
        <v>67</v>
      </c>
      <c r="C70" s="24"/>
      <c r="D70" s="121">
        <f>D71+D72</f>
        <v>620318.51</v>
      </c>
      <c r="E70" s="121">
        <f>E71+E72</f>
        <v>690221.15300000005</v>
      </c>
      <c r="F70" s="121">
        <f t="shared" si="7"/>
        <v>233844.61700000003</v>
      </c>
      <c r="G70" s="121">
        <f t="shared" ref="G70:I70" si="63">G71+G72</f>
        <v>77177.726999999999</v>
      </c>
      <c r="H70" s="121">
        <f t="shared" ref="H70" si="64">H71+H72</f>
        <v>78538.081000000006</v>
      </c>
      <c r="I70" s="121">
        <f t="shared" si="63"/>
        <v>78128.808999999994</v>
      </c>
      <c r="J70" s="121">
        <f>J71+J72</f>
        <v>233856.617</v>
      </c>
      <c r="K70" s="121">
        <f>F70-J70</f>
        <v>-11.999999999970896</v>
      </c>
      <c r="L70" s="112">
        <f>F70/J70*100</f>
        <v>99.994868650648456</v>
      </c>
      <c r="M70" s="121">
        <f>M71+M72</f>
        <v>233856.617</v>
      </c>
      <c r="N70" s="121">
        <f>F70-M70</f>
        <v>-11.999999999970896</v>
      </c>
      <c r="O70" s="112">
        <f>F70/M70*100</f>
        <v>99.994868650648456</v>
      </c>
      <c r="P70" s="112">
        <f>F70/E70*100</f>
        <v>33.879665377337403</v>
      </c>
      <c r="Q70" s="121">
        <f>Q71+Q72</f>
        <v>201838.49799999999</v>
      </c>
      <c r="R70" s="62">
        <f>F70-Q70</f>
        <v>32006.119000000035</v>
      </c>
      <c r="S70" s="63">
        <f>F70/Q70*100</f>
        <v>115.85729150640034</v>
      </c>
    </row>
    <row r="71" spans="1:19" s="6" customFormat="1" ht="33.75" customHeight="1" x14ac:dyDescent="0.25">
      <c r="A71" s="12"/>
      <c r="B71" s="15" t="s">
        <v>94</v>
      </c>
      <c r="C71" s="15"/>
      <c r="D71" s="130">
        <f>D52</f>
        <v>599998.4</v>
      </c>
      <c r="E71" s="130">
        <f>E52+E53+E55+E54</f>
        <v>666174.9</v>
      </c>
      <c r="F71" s="130">
        <f t="shared" si="7"/>
        <v>225616.5</v>
      </c>
      <c r="G71" s="130">
        <f t="shared" ref="G71:I71" si="65">G52+G53+G55+G54</f>
        <v>75041.2</v>
      </c>
      <c r="H71" s="130">
        <f t="shared" ref="H71" si="66">H52+H53+H55+H54</f>
        <v>75369.8</v>
      </c>
      <c r="I71" s="130">
        <f t="shared" si="65"/>
        <v>75205.5</v>
      </c>
      <c r="J71" s="130">
        <f>J52+J53+J55+J54</f>
        <v>225616.5</v>
      </c>
      <c r="K71" s="130">
        <f>F71-J71</f>
        <v>0</v>
      </c>
      <c r="L71" s="118">
        <f>F71/J71*100</f>
        <v>100</v>
      </c>
      <c r="M71" s="130">
        <f>M52+M53+M55+M54</f>
        <v>225616.5</v>
      </c>
      <c r="N71" s="130">
        <f>F71-M71</f>
        <v>0</v>
      </c>
      <c r="O71" s="118">
        <f>F71/M71*100</f>
        <v>100</v>
      </c>
      <c r="P71" s="118">
        <f>F71/E71*100</f>
        <v>33.867457329899395</v>
      </c>
      <c r="Q71" s="130">
        <f>Q52</f>
        <v>196148</v>
      </c>
      <c r="R71" s="81">
        <f>F71-Q71</f>
        <v>29468.5</v>
      </c>
      <c r="S71" s="82">
        <f>F71/Q71*100</f>
        <v>115.02360462507902</v>
      </c>
    </row>
    <row r="72" spans="1:19" s="6" customFormat="1" ht="33.75" customHeight="1" x14ac:dyDescent="0.25">
      <c r="A72" s="12"/>
      <c r="B72" s="106" t="s">
        <v>93</v>
      </c>
      <c r="C72" s="15"/>
      <c r="D72" s="130">
        <f>D57+D59</f>
        <v>20320.11</v>
      </c>
      <c r="E72" s="130">
        <f>E57+E59+E58</f>
        <v>24046.253000000001</v>
      </c>
      <c r="F72" s="130">
        <f t="shared" si="7"/>
        <v>8228.1170000000002</v>
      </c>
      <c r="G72" s="130">
        <f t="shared" ref="G72:I72" si="67">G57+G59+G58</f>
        <v>2136.527</v>
      </c>
      <c r="H72" s="130">
        <f t="shared" ref="H72" si="68">H57+H59+H58</f>
        <v>3168.2809999999999</v>
      </c>
      <c r="I72" s="130">
        <f t="shared" si="67"/>
        <v>2923.3090000000002</v>
      </c>
      <c r="J72" s="130">
        <f>J57+J59+J58</f>
        <v>8240.1170000000002</v>
      </c>
      <c r="K72" s="130">
        <f>F72-J72</f>
        <v>-12</v>
      </c>
      <c r="L72" s="118">
        <f>F72/J72*100</f>
        <v>99.854370999829243</v>
      </c>
      <c r="M72" s="130">
        <f>M57+M59+M58</f>
        <v>8240.1170000000002</v>
      </c>
      <c r="N72" s="130">
        <f>F72-M72</f>
        <v>-12</v>
      </c>
      <c r="O72" s="118">
        <f>F72/M72*100</f>
        <v>99.854370999829243</v>
      </c>
      <c r="P72" s="118">
        <f>F72/E72*100</f>
        <v>34.217875857831153</v>
      </c>
      <c r="Q72" s="130">
        <f>Q57+Q59</f>
        <v>5690.4979999999996</v>
      </c>
      <c r="R72" s="81">
        <f>F72-Q72</f>
        <v>2537.6190000000006</v>
      </c>
      <c r="S72" s="82">
        <f>F72/Q72*100</f>
        <v>144.59397051013815</v>
      </c>
    </row>
    <row r="73" spans="1:19" s="6" customFormat="1" ht="23.25" x14ac:dyDescent="0.25">
      <c r="A73" s="12"/>
      <c r="B73" s="34"/>
      <c r="C73" s="15"/>
      <c r="D73" s="130"/>
      <c r="E73" s="130"/>
      <c r="F73" s="130"/>
      <c r="G73" s="130"/>
      <c r="H73" s="130"/>
      <c r="I73" s="130"/>
      <c r="J73" s="130"/>
      <c r="K73" s="130"/>
      <c r="L73" s="118"/>
      <c r="M73" s="130"/>
      <c r="N73" s="130"/>
      <c r="O73" s="118"/>
      <c r="P73" s="118"/>
      <c r="Q73" s="130"/>
      <c r="R73" s="81"/>
      <c r="S73" s="82"/>
    </row>
    <row r="74" spans="1:19" s="96" customFormat="1" ht="38.25" customHeight="1" x14ac:dyDescent="0.3">
      <c r="A74" s="91"/>
      <c r="B74" s="92" t="s">
        <v>28</v>
      </c>
      <c r="C74" s="93"/>
      <c r="D74" s="134">
        <f>D66+D51</f>
        <v>6869621.5879999986</v>
      </c>
      <c r="E74" s="134">
        <f>E66+E51</f>
        <v>6968925.9469999978</v>
      </c>
      <c r="F74" s="134">
        <f t="shared" ref="F74" si="69">SUM(G74:I74)</f>
        <v>1749469.98</v>
      </c>
      <c r="G74" s="134">
        <f t="shared" ref="G74:I74" si="70">G66+G51</f>
        <v>585256.43299999996</v>
      </c>
      <c r="H74" s="134">
        <f t="shared" ref="H74" si="71">H66+H51</f>
        <v>618164.60400000017</v>
      </c>
      <c r="I74" s="134">
        <f t="shared" si="70"/>
        <v>546048.94299999997</v>
      </c>
      <c r="J74" s="134">
        <f>J66+J51</f>
        <v>1627653.4730000002</v>
      </c>
      <c r="K74" s="134">
        <f>F74-J74</f>
        <v>121816.50699999975</v>
      </c>
      <c r="L74" s="119">
        <f>F74/J74*100</f>
        <v>107.48417946576025</v>
      </c>
      <c r="M74" s="134">
        <f>M66+M51</f>
        <v>1803785.7574999994</v>
      </c>
      <c r="N74" s="134">
        <f>F74-M74</f>
        <v>-54315.777499999385</v>
      </c>
      <c r="O74" s="119">
        <f>F74/M74*100</f>
        <v>96.98878997829101</v>
      </c>
      <c r="P74" s="119">
        <f>F74/E74*100</f>
        <v>25.103868132694345</v>
      </c>
      <c r="Q74" s="134">
        <f>Q66+Q51</f>
        <v>1452341.4500000002</v>
      </c>
      <c r="R74" s="94">
        <f>F74-Q74</f>
        <v>297128.5299999998</v>
      </c>
      <c r="S74" s="95">
        <f>F74/Q74*100</f>
        <v>120.45858637443693</v>
      </c>
    </row>
    <row r="75" spans="1:19" s="8" customFormat="1" ht="20.25" customHeight="1" x14ac:dyDescent="0.25">
      <c r="A75" s="151" t="s">
        <v>9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</row>
    <row r="76" spans="1:19" s="46" customFormat="1" ht="30" customHeight="1" x14ac:dyDescent="0.3">
      <c r="A76" s="22">
        <v>1</v>
      </c>
      <c r="B76" s="45" t="s">
        <v>12</v>
      </c>
      <c r="C76" s="23" t="s">
        <v>21</v>
      </c>
      <c r="D76" s="129">
        <f>D77+D78</f>
        <v>101295.21400000001</v>
      </c>
      <c r="E76" s="129">
        <f>E77+E78</f>
        <v>101295.21400000001</v>
      </c>
      <c r="F76" s="125">
        <f>SUM(G76:I76)</f>
        <v>49402.679999999993</v>
      </c>
      <c r="G76" s="125">
        <f t="shared" ref="G76:I76" si="72">G77+G78</f>
        <v>12555.956</v>
      </c>
      <c r="H76" s="125">
        <f t="shared" ref="H76" si="73">H77+H78</f>
        <v>18629.307999999997</v>
      </c>
      <c r="I76" s="125">
        <f t="shared" si="72"/>
        <v>18217.416000000001</v>
      </c>
      <c r="J76" s="125">
        <f>J77+J78</f>
        <v>25323.804</v>
      </c>
      <c r="K76" s="125">
        <f>F76-J76</f>
        <v>24078.875999999993</v>
      </c>
      <c r="L76" s="133">
        <f>F76/J76*100</f>
        <v>195.08396131955527</v>
      </c>
      <c r="M76" s="125">
        <f>M77</f>
        <v>25323.803500000002</v>
      </c>
      <c r="N76" s="125">
        <f>F76-M76</f>
        <v>24078.876499999991</v>
      </c>
      <c r="O76" s="133">
        <f>F76/M76*100</f>
        <v>195.08396517134557</v>
      </c>
      <c r="P76" s="133">
        <f>F76/E76*100</f>
        <v>48.770991292836392</v>
      </c>
      <c r="Q76" s="125">
        <f t="shared" ref="Q76" si="74">Q77+Q78</f>
        <v>46405.831999999995</v>
      </c>
      <c r="R76" s="126">
        <f t="shared" ref="R76:R96" si="75">F76-Q76</f>
        <v>2996.8479999999981</v>
      </c>
      <c r="S76" s="127">
        <f>F76/Q76*100</f>
        <v>106.45791244514267</v>
      </c>
    </row>
    <row r="77" spans="1:19" s="48" customFormat="1" ht="39" x14ac:dyDescent="0.3">
      <c r="A77" s="32" t="s">
        <v>109</v>
      </c>
      <c r="B77" s="71" t="s">
        <v>105</v>
      </c>
      <c r="C77" s="15" t="s">
        <v>106</v>
      </c>
      <c r="D77" s="130">
        <v>101295.21400000001</v>
      </c>
      <c r="E77" s="130">
        <v>101295.21400000001</v>
      </c>
      <c r="F77" s="128">
        <f t="shared" ref="F77:F112" si="76">SUM(G77:I77)</f>
        <v>30880.330999999998</v>
      </c>
      <c r="G77" s="128">
        <v>8700.8240000000005</v>
      </c>
      <c r="H77" s="128">
        <v>12636.13</v>
      </c>
      <c r="I77" s="128">
        <v>9543.3770000000004</v>
      </c>
      <c r="J77" s="128">
        <v>25323.804</v>
      </c>
      <c r="K77" s="128">
        <f>F77-J77</f>
        <v>5556.5269999999982</v>
      </c>
      <c r="L77" s="114">
        <f>F77/J77*100</f>
        <v>121.94191283426454</v>
      </c>
      <c r="M77" s="128">
        <f>E77/12*3</f>
        <v>25323.803500000002</v>
      </c>
      <c r="N77" s="128">
        <f>F77-M77</f>
        <v>5556.5274999999965</v>
      </c>
      <c r="O77" s="114">
        <f>F77/M77*100</f>
        <v>121.94191524191854</v>
      </c>
      <c r="P77" s="114">
        <f>F77/E77*100</f>
        <v>30.485478810479634</v>
      </c>
      <c r="Q77" s="128">
        <v>23187.512000000002</v>
      </c>
      <c r="R77" s="81">
        <f t="shared" si="75"/>
        <v>7692.8189999999959</v>
      </c>
      <c r="S77" s="82">
        <f>F77/Q77*100</f>
        <v>133.17656072803322</v>
      </c>
    </row>
    <row r="78" spans="1:19" s="48" customFormat="1" ht="33.75" customHeight="1" x14ac:dyDescent="0.3">
      <c r="A78" s="32" t="s">
        <v>110</v>
      </c>
      <c r="B78" s="71" t="s">
        <v>107</v>
      </c>
      <c r="C78" s="15" t="s">
        <v>108</v>
      </c>
      <c r="D78" s="130">
        <v>0</v>
      </c>
      <c r="E78" s="130">
        <v>0</v>
      </c>
      <c r="F78" s="128">
        <f t="shared" si="76"/>
        <v>18522.349000000002</v>
      </c>
      <c r="G78" s="128">
        <v>3855.1320000000001</v>
      </c>
      <c r="H78" s="128">
        <v>5993.1779999999999</v>
      </c>
      <c r="I78" s="128">
        <v>8674.0390000000007</v>
      </c>
      <c r="J78" s="128">
        <v>0</v>
      </c>
      <c r="K78" s="128">
        <f>F78-J78</f>
        <v>18522.349000000002</v>
      </c>
      <c r="L78" s="114"/>
      <c r="M78" s="128"/>
      <c r="N78" s="128">
        <f>F78-M78</f>
        <v>18522.349000000002</v>
      </c>
      <c r="O78" s="114"/>
      <c r="P78" s="114"/>
      <c r="Q78" s="128">
        <v>23218.319999999996</v>
      </c>
      <c r="R78" s="81">
        <f t="shared" si="75"/>
        <v>-4695.9709999999941</v>
      </c>
      <c r="S78" s="82">
        <f>F78/Q78*100</f>
        <v>79.774716689235063</v>
      </c>
    </row>
    <row r="79" spans="1:19" s="46" customFormat="1" ht="39" x14ac:dyDescent="0.3">
      <c r="A79" s="22">
        <v>2</v>
      </c>
      <c r="B79" s="80" t="s">
        <v>169</v>
      </c>
      <c r="C79" s="23" t="s">
        <v>170</v>
      </c>
      <c r="D79" s="129"/>
      <c r="E79" s="129"/>
      <c r="F79" s="125">
        <f t="shared" si="76"/>
        <v>0</v>
      </c>
      <c r="G79" s="125"/>
      <c r="H79" s="125"/>
      <c r="I79" s="125"/>
      <c r="J79" s="125"/>
      <c r="K79" s="125"/>
      <c r="L79" s="133"/>
      <c r="M79" s="125"/>
      <c r="N79" s="125"/>
      <c r="O79" s="133"/>
      <c r="P79" s="133"/>
      <c r="Q79" s="125">
        <v>0.62</v>
      </c>
      <c r="R79" s="126">
        <f t="shared" si="75"/>
        <v>-0.62</v>
      </c>
      <c r="S79" s="127"/>
    </row>
    <row r="80" spans="1:19" s="46" customFormat="1" ht="37.5" customHeight="1" x14ac:dyDescent="0.3">
      <c r="A80" s="22">
        <v>3</v>
      </c>
      <c r="B80" s="80" t="s">
        <v>32</v>
      </c>
      <c r="C80" s="23" t="s">
        <v>31</v>
      </c>
      <c r="D80" s="129">
        <v>4040</v>
      </c>
      <c r="E80" s="129">
        <v>4040</v>
      </c>
      <c r="F80" s="125">
        <f t="shared" si="76"/>
        <v>1250.329</v>
      </c>
      <c r="G80" s="125">
        <v>442.51100000000002</v>
      </c>
      <c r="H80" s="125">
        <v>683.16099999999994</v>
      </c>
      <c r="I80" s="125">
        <v>124.657</v>
      </c>
      <c r="J80" s="125">
        <v>1249.23</v>
      </c>
      <c r="K80" s="125">
        <f t="shared" ref="K80:K96" si="77">F80-J80</f>
        <v>1.0989999999999327</v>
      </c>
      <c r="L80" s="133">
        <f>F80/J80*100</f>
        <v>100.08797419210234</v>
      </c>
      <c r="M80" s="125">
        <f t="shared" ref="M80:M82" si="78">E80/12*3</f>
        <v>1010</v>
      </c>
      <c r="N80" s="125">
        <f t="shared" ref="N80:N96" si="79">F80-M80</f>
        <v>240.32899999999995</v>
      </c>
      <c r="O80" s="133">
        <f>F80/M80*100</f>
        <v>123.79495049504949</v>
      </c>
      <c r="P80" s="133">
        <f>F80/E80*100</f>
        <v>30.948737623762373</v>
      </c>
      <c r="Q80" s="125">
        <v>942.32300000000009</v>
      </c>
      <c r="R80" s="126">
        <f t="shared" si="75"/>
        <v>308.00599999999986</v>
      </c>
      <c r="S80" s="127">
        <f>F80/Q80*100</f>
        <v>132.68582004259684</v>
      </c>
    </row>
    <row r="81" spans="1:19" s="46" customFormat="1" ht="47.25" customHeight="1" x14ac:dyDescent="0.3">
      <c r="A81" s="22">
        <v>4</v>
      </c>
      <c r="B81" s="80" t="s">
        <v>199</v>
      </c>
      <c r="C81" s="23">
        <v>21110000</v>
      </c>
      <c r="D81" s="129"/>
      <c r="E81" s="129"/>
      <c r="F81" s="125">
        <f t="shared" si="76"/>
        <v>4.7610000000000001</v>
      </c>
      <c r="G81" s="125"/>
      <c r="H81" s="125"/>
      <c r="I81" s="125">
        <v>4.7610000000000001</v>
      </c>
      <c r="J81" s="125"/>
      <c r="K81" s="125">
        <f t="shared" si="77"/>
        <v>4.7610000000000001</v>
      </c>
      <c r="L81" s="133"/>
      <c r="M81" s="125"/>
      <c r="N81" s="125"/>
      <c r="O81" s="133"/>
      <c r="P81" s="133"/>
      <c r="Q81" s="125"/>
      <c r="R81" s="126">
        <f t="shared" si="75"/>
        <v>4.7610000000000001</v>
      </c>
      <c r="S81" s="127"/>
    </row>
    <row r="82" spans="1:19" s="46" customFormat="1" ht="58.5" x14ac:dyDescent="0.3">
      <c r="A82" s="22">
        <v>5</v>
      </c>
      <c r="B82" s="45" t="s">
        <v>26</v>
      </c>
      <c r="C82" s="23" t="s">
        <v>25</v>
      </c>
      <c r="D82" s="129">
        <v>55</v>
      </c>
      <c r="E82" s="129">
        <v>55</v>
      </c>
      <c r="F82" s="125">
        <f t="shared" si="76"/>
        <v>128.88800000000001</v>
      </c>
      <c r="G82" s="125">
        <v>0</v>
      </c>
      <c r="H82" s="125">
        <v>2.2360000000000002</v>
      </c>
      <c r="I82" s="125">
        <v>126.652</v>
      </c>
      <c r="J82" s="125">
        <v>55</v>
      </c>
      <c r="K82" s="125">
        <f t="shared" si="77"/>
        <v>73.888000000000005</v>
      </c>
      <c r="L82" s="133">
        <f>F82/J82*100</f>
        <v>234.34181818181821</v>
      </c>
      <c r="M82" s="125">
        <f t="shared" si="78"/>
        <v>13.75</v>
      </c>
      <c r="N82" s="125">
        <f t="shared" si="79"/>
        <v>115.13800000000001</v>
      </c>
      <c r="O82" s="133">
        <f>F82/M82*100</f>
        <v>937.36727272727285</v>
      </c>
      <c r="P82" s="133">
        <f>F82/E82*100</f>
        <v>234.34181818181821</v>
      </c>
      <c r="Q82" s="125">
        <v>288.89699999999999</v>
      </c>
      <c r="R82" s="126">
        <f t="shared" si="75"/>
        <v>-160.00899999999999</v>
      </c>
      <c r="S82" s="127"/>
    </row>
    <row r="83" spans="1:19" s="28" customFormat="1" ht="31.5" customHeight="1" x14ac:dyDescent="0.3">
      <c r="A83" s="10">
        <f t="shared" ref="A83" si="80">A82+1</f>
        <v>6</v>
      </c>
      <c r="B83" s="14" t="s">
        <v>10</v>
      </c>
      <c r="C83" s="7"/>
      <c r="D83" s="121">
        <f>SUM(D84:D86)</f>
        <v>52024</v>
      </c>
      <c r="E83" s="121">
        <f>SUM(E84:E86)</f>
        <v>52024</v>
      </c>
      <c r="F83" s="121">
        <f t="shared" si="76"/>
        <v>18941.682000000001</v>
      </c>
      <c r="G83" s="121">
        <f>SUM(G84:G86)</f>
        <v>7105.0060000000003</v>
      </c>
      <c r="H83" s="121">
        <f>SUM(H84:H86)</f>
        <v>11422.458000000001</v>
      </c>
      <c r="I83" s="121">
        <f>SUM(I84:I86)</f>
        <v>414.21800000000002</v>
      </c>
      <c r="J83" s="121">
        <f>SUM(J84:J86)</f>
        <v>18820</v>
      </c>
      <c r="K83" s="121">
        <f t="shared" si="77"/>
        <v>121.6820000000007</v>
      </c>
      <c r="L83" s="112">
        <f>F83/J83*100</f>
        <v>100.64655685441019</v>
      </c>
      <c r="M83" s="121">
        <f>SUM(M84:M86)</f>
        <v>13006</v>
      </c>
      <c r="N83" s="121">
        <f t="shared" si="79"/>
        <v>5935.6820000000007</v>
      </c>
      <c r="O83" s="112">
        <f>F83/M83*100</f>
        <v>145.63802860218362</v>
      </c>
      <c r="P83" s="112">
        <f>F83/E83*100</f>
        <v>36.409507150545906</v>
      </c>
      <c r="Q83" s="121">
        <f>SUM(Q84:Q86)</f>
        <v>43227.078000000001</v>
      </c>
      <c r="R83" s="62">
        <f t="shared" si="75"/>
        <v>-24285.396000000001</v>
      </c>
      <c r="S83" s="63">
        <f>F83/Q83*100</f>
        <v>43.819020105869747</v>
      </c>
    </row>
    <row r="84" spans="1:19" s="48" customFormat="1" ht="45" customHeight="1" x14ac:dyDescent="0.3">
      <c r="A84" s="12" t="s">
        <v>187</v>
      </c>
      <c r="B84" s="71" t="s">
        <v>125</v>
      </c>
      <c r="C84" s="15" t="s">
        <v>45</v>
      </c>
      <c r="D84" s="130">
        <v>0</v>
      </c>
      <c r="E84" s="130">
        <v>0</v>
      </c>
      <c r="F84" s="128">
        <f t="shared" si="76"/>
        <v>3.9990000000000001</v>
      </c>
      <c r="G84" s="128">
        <v>0</v>
      </c>
      <c r="H84" s="128"/>
      <c r="I84" s="128">
        <v>3.9990000000000001</v>
      </c>
      <c r="J84" s="128">
        <v>0</v>
      </c>
      <c r="K84" s="128">
        <f t="shared" si="77"/>
        <v>3.9990000000000001</v>
      </c>
      <c r="L84" s="114"/>
      <c r="M84" s="128">
        <f>E84/12*1</f>
        <v>0</v>
      </c>
      <c r="N84" s="128">
        <f t="shared" si="79"/>
        <v>3.9990000000000001</v>
      </c>
      <c r="O84" s="114"/>
      <c r="P84" s="114"/>
      <c r="Q84" s="128">
        <v>322.428</v>
      </c>
      <c r="R84" s="81">
        <f t="shared" si="75"/>
        <v>-318.42899999999997</v>
      </c>
      <c r="S84" s="82">
        <f>F84/Q84*100</f>
        <v>1.2402768990286204</v>
      </c>
    </row>
    <row r="85" spans="1:19" s="48" customFormat="1" ht="39.75" customHeight="1" x14ac:dyDescent="0.3">
      <c r="A85" s="12" t="s">
        <v>188</v>
      </c>
      <c r="B85" s="71" t="s">
        <v>37</v>
      </c>
      <c r="C85" s="15" t="s">
        <v>22</v>
      </c>
      <c r="D85" s="130">
        <v>4024</v>
      </c>
      <c r="E85" s="130">
        <v>4024</v>
      </c>
      <c r="F85" s="128">
        <f t="shared" si="76"/>
        <v>0</v>
      </c>
      <c r="G85" s="128">
        <v>0</v>
      </c>
      <c r="H85" s="128"/>
      <c r="I85" s="128"/>
      <c r="J85" s="128">
        <v>0</v>
      </c>
      <c r="K85" s="128">
        <f t="shared" si="77"/>
        <v>0</v>
      </c>
      <c r="L85" s="114"/>
      <c r="M85" s="128">
        <f t="shared" ref="M85:M87" si="81">E85/12*3</f>
        <v>1006</v>
      </c>
      <c r="N85" s="128">
        <f t="shared" si="79"/>
        <v>-1006</v>
      </c>
      <c r="O85" s="114">
        <f>F85/M85*100</f>
        <v>0</v>
      </c>
      <c r="P85" s="114">
        <f>F85/E85*100</f>
        <v>0</v>
      </c>
      <c r="Q85" s="128">
        <v>9.6319999999999997</v>
      </c>
      <c r="R85" s="81">
        <f t="shared" si="75"/>
        <v>-9.6319999999999997</v>
      </c>
      <c r="S85" s="82"/>
    </row>
    <row r="86" spans="1:19" s="47" customFormat="1" ht="42.75" customHeight="1" x14ac:dyDescent="0.3">
      <c r="A86" s="12" t="s">
        <v>189</v>
      </c>
      <c r="B86" s="34" t="s">
        <v>62</v>
      </c>
      <c r="C86" s="15" t="s">
        <v>43</v>
      </c>
      <c r="D86" s="130">
        <v>48000</v>
      </c>
      <c r="E86" s="130">
        <v>48000</v>
      </c>
      <c r="F86" s="130">
        <f t="shared" si="76"/>
        <v>18937.683000000001</v>
      </c>
      <c r="G86" s="130">
        <v>7105.0060000000003</v>
      </c>
      <c r="H86" s="130">
        <v>11422.458000000001</v>
      </c>
      <c r="I86" s="130">
        <v>410.21899999999999</v>
      </c>
      <c r="J86" s="130">
        <v>18820</v>
      </c>
      <c r="K86" s="130">
        <f t="shared" si="77"/>
        <v>117.6830000000009</v>
      </c>
      <c r="L86" s="118">
        <f>F86/J86*100</f>
        <v>100.62530818278428</v>
      </c>
      <c r="M86" s="130">
        <f t="shared" si="81"/>
        <v>12000</v>
      </c>
      <c r="N86" s="130">
        <f t="shared" si="79"/>
        <v>6937.6830000000009</v>
      </c>
      <c r="O86" s="118">
        <f>F86/M86*100</f>
        <v>157.81402500000002</v>
      </c>
      <c r="P86" s="118">
        <f>F86/E86*100</f>
        <v>39.453506250000004</v>
      </c>
      <c r="Q86" s="130">
        <v>42895.018000000004</v>
      </c>
      <c r="R86" s="81">
        <f t="shared" si="75"/>
        <v>-23957.335000000003</v>
      </c>
      <c r="S86" s="82">
        <f>F86/Q86*100</f>
        <v>44.148910253400523</v>
      </c>
    </row>
    <row r="87" spans="1:19" s="46" customFormat="1" ht="36" customHeight="1" x14ac:dyDescent="0.3">
      <c r="A87" s="22">
        <v>7</v>
      </c>
      <c r="B87" s="80" t="s">
        <v>11</v>
      </c>
      <c r="C87" s="23" t="s">
        <v>23</v>
      </c>
      <c r="D87" s="129">
        <v>11615.2</v>
      </c>
      <c r="E87" s="129">
        <v>11615.2</v>
      </c>
      <c r="F87" s="125">
        <f t="shared" si="76"/>
        <v>2868.8389999999999</v>
      </c>
      <c r="G87" s="125">
        <v>1070.626</v>
      </c>
      <c r="H87" s="125">
        <v>418.40699999999998</v>
      </c>
      <c r="I87" s="125">
        <v>1379.806</v>
      </c>
      <c r="J87" s="125">
        <v>2768.02</v>
      </c>
      <c r="K87" s="125">
        <f t="shared" si="77"/>
        <v>100.81899999999996</v>
      </c>
      <c r="L87" s="133">
        <f>F87/J87*100</f>
        <v>103.64227859625292</v>
      </c>
      <c r="M87" s="125">
        <f t="shared" si="81"/>
        <v>2903.8</v>
      </c>
      <c r="N87" s="125">
        <f t="shared" si="79"/>
        <v>-34.96100000000024</v>
      </c>
      <c r="O87" s="133">
        <f>F87/M87*100</f>
        <v>98.79602589710035</v>
      </c>
      <c r="P87" s="133">
        <f>F87/E87*100</f>
        <v>24.699006474275087</v>
      </c>
      <c r="Q87" s="125">
        <v>4694.3999999999996</v>
      </c>
      <c r="R87" s="126">
        <f t="shared" si="75"/>
        <v>-1825.5609999999997</v>
      </c>
      <c r="S87" s="127">
        <f>F87/Q87*100</f>
        <v>61.111941888207234</v>
      </c>
    </row>
    <row r="88" spans="1:19" s="41" customFormat="1" ht="35.25" customHeight="1" x14ac:dyDescent="0.3">
      <c r="A88" s="39"/>
      <c r="B88" s="146" t="s">
        <v>146</v>
      </c>
      <c r="C88" s="40"/>
      <c r="D88" s="120">
        <f>D76+D80+D82+D84+D85+D86+D87</f>
        <v>169029.41400000002</v>
      </c>
      <c r="E88" s="120">
        <f>E76+E80+E82+E84+E85+E86+E87</f>
        <v>169029.41400000002</v>
      </c>
      <c r="F88" s="120">
        <f t="shared" si="76"/>
        <v>72597.179000000004</v>
      </c>
      <c r="G88" s="120">
        <f>G76+G80+G82+G84+G85+G86+G87</f>
        <v>21174.099000000002</v>
      </c>
      <c r="H88" s="120">
        <f>H76+H80+H82+H84+H85+H86+H87</f>
        <v>31155.57</v>
      </c>
      <c r="I88" s="120">
        <f>I76+I80+I82+I84+I85+I86+I87+I81</f>
        <v>20267.509999999998</v>
      </c>
      <c r="J88" s="120">
        <f>J76+J80+J82+J84+J85+J86+J87+J81</f>
        <v>48216.053999999996</v>
      </c>
      <c r="K88" s="120">
        <f t="shared" si="77"/>
        <v>24381.125000000007</v>
      </c>
      <c r="L88" s="116">
        <f>F88/J88*100</f>
        <v>150.56640470827415</v>
      </c>
      <c r="M88" s="120">
        <f>M76+M80+M82+M84+M85+M86+M87</f>
        <v>42257.353500000005</v>
      </c>
      <c r="N88" s="120">
        <f t="shared" si="79"/>
        <v>30339.825499999999</v>
      </c>
      <c r="O88" s="116">
        <f>F88/M88*100</f>
        <v>171.79774166406327</v>
      </c>
      <c r="P88" s="116">
        <f>F88/E88*100</f>
        <v>42.949435416015817</v>
      </c>
      <c r="Q88" s="120">
        <f>Q76+Q80+Q82+Q84+Q85+Q86+Q87+Q79</f>
        <v>95559.14999999998</v>
      </c>
      <c r="R88" s="59">
        <f t="shared" si="75"/>
        <v>-22961.970999999976</v>
      </c>
      <c r="S88" s="60">
        <f>F88/Q88*100</f>
        <v>75.970934232880921</v>
      </c>
    </row>
    <row r="89" spans="1:19" s="25" customFormat="1" ht="97.5" x14ac:dyDescent="0.25">
      <c r="A89" s="22">
        <v>1</v>
      </c>
      <c r="B89" s="45" t="s">
        <v>140</v>
      </c>
      <c r="C89" s="23" t="s">
        <v>66</v>
      </c>
      <c r="D89" s="129"/>
      <c r="E89" s="129"/>
      <c r="F89" s="129">
        <f t="shared" si="76"/>
        <v>0</v>
      </c>
      <c r="G89" s="129"/>
      <c r="H89" s="129"/>
      <c r="I89" s="129"/>
      <c r="J89" s="129"/>
      <c r="K89" s="129">
        <f t="shared" si="77"/>
        <v>0</v>
      </c>
      <c r="L89" s="83"/>
      <c r="M89" s="129">
        <f>J89</f>
        <v>0</v>
      </c>
      <c r="N89" s="129">
        <f t="shared" si="79"/>
        <v>0</v>
      </c>
      <c r="O89" s="83"/>
      <c r="P89" s="83"/>
      <c r="Q89" s="129">
        <v>130.697</v>
      </c>
      <c r="R89" s="126">
        <f t="shared" si="75"/>
        <v>-130.697</v>
      </c>
      <c r="S89" s="127"/>
    </row>
    <row r="90" spans="1:19" s="25" customFormat="1" ht="48" customHeight="1" x14ac:dyDescent="0.25">
      <c r="A90" s="22">
        <f>A89+1</f>
        <v>2</v>
      </c>
      <c r="B90" s="45" t="s">
        <v>171</v>
      </c>
      <c r="C90" s="23" t="s">
        <v>172</v>
      </c>
      <c r="D90" s="129"/>
      <c r="E90" s="129"/>
      <c r="F90" s="129">
        <f t="shared" si="76"/>
        <v>0</v>
      </c>
      <c r="G90" s="129"/>
      <c r="H90" s="129"/>
      <c r="I90" s="129"/>
      <c r="J90" s="129"/>
      <c r="K90" s="129"/>
      <c r="L90" s="83"/>
      <c r="M90" s="129"/>
      <c r="N90" s="129"/>
      <c r="O90" s="83"/>
      <c r="P90" s="83"/>
      <c r="Q90" s="129">
        <v>10260.334000000001</v>
      </c>
      <c r="R90" s="126">
        <f t="shared" si="75"/>
        <v>-10260.334000000001</v>
      </c>
      <c r="S90" s="127"/>
    </row>
    <row r="91" spans="1:19" s="25" customFormat="1" ht="48" customHeight="1" x14ac:dyDescent="0.25">
      <c r="A91" s="22">
        <f>A90+1</f>
        <v>3</v>
      </c>
      <c r="B91" s="45" t="s">
        <v>152</v>
      </c>
      <c r="C91" s="23" t="s">
        <v>153</v>
      </c>
      <c r="D91" s="129"/>
      <c r="E91" s="129"/>
      <c r="F91" s="129">
        <f t="shared" si="76"/>
        <v>0</v>
      </c>
      <c r="G91" s="129"/>
      <c r="H91" s="129"/>
      <c r="I91" s="129"/>
      <c r="J91" s="129"/>
      <c r="K91" s="129">
        <f t="shared" si="77"/>
        <v>0</v>
      </c>
      <c r="L91" s="83"/>
      <c r="M91" s="129">
        <f>J91</f>
        <v>0</v>
      </c>
      <c r="N91" s="129">
        <f t="shared" si="79"/>
        <v>0</v>
      </c>
      <c r="O91" s="83"/>
      <c r="P91" s="83"/>
      <c r="Q91" s="129">
        <v>24369.561000000002</v>
      </c>
      <c r="R91" s="126">
        <f t="shared" si="75"/>
        <v>-24369.561000000002</v>
      </c>
      <c r="S91" s="127"/>
    </row>
    <row r="92" spans="1:19" s="37" customFormat="1" ht="38.25" customHeight="1" x14ac:dyDescent="0.3">
      <c r="A92" s="35"/>
      <c r="B92" s="38" t="s">
        <v>27</v>
      </c>
      <c r="C92" s="40"/>
      <c r="D92" s="120">
        <f>D93+D96</f>
        <v>0</v>
      </c>
      <c r="E92" s="120">
        <f>E93+E96</f>
        <v>0</v>
      </c>
      <c r="F92" s="120">
        <f t="shared" si="76"/>
        <v>0</v>
      </c>
      <c r="G92" s="120">
        <f>G93+G96</f>
        <v>0</v>
      </c>
      <c r="H92" s="120">
        <f>H93+H96</f>
        <v>0</v>
      </c>
      <c r="I92" s="120">
        <f>I93+I96</f>
        <v>0</v>
      </c>
      <c r="J92" s="120">
        <f>J93+J96</f>
        <v>0</v>
      </c>
      <c r="K92" s="120">
        <f t="shared" si="77"/>
        <v>0</v>
      </c>
      <c r="L92" s="116"/>
      <c r="M92" s="120">
        <f>M93+M96</f>
        <v>0</v>
      </c>
      <c r="N92" s="120">
        <f t="shared" si="79"/>
        <v>0</v>
      </c>
      <c r="O92" s="116"/>
      <c r="P92" s="116"/>
      <c r="Q92" s="120">
        <f>Q93+Q96</f>
        <v>34760.592000000004</v>
      </c>
      <c r="R92" s="59">
        <f t="shared" si="75"/>
        <v>-34760.592000000004</v>
      </c>
      <c r="S92" s="60"/>
    </row>
    <row r="93" spans="1:19" s="113" customFormat="1" ht="36" customHeight="1" x14ac:dyDescent="0.25">
      <c r="A93" s="30"/>
      <c r="B93" s="111" t="s">
        <v>67</v>
      </c>
      <c r="C93" s="24"/>
      <c r="D93" s="121">
        <f>D94+D95</f>
        <v>0</v>
      </c>
      <c r="E93" s="121">
        <f>E94+E95</f>
        <v>0</v>
      </c>
      <c r="F93" s="121">
        <f t="shared" si="76"/>
        <v>0</v>
      </c>
      <c r="G93" s="121">
        <f>G94+G95</f>
        <v>0</v>
      </c>
      <c r="H93" s="121">
        <f>H94+H95</f>
        <v>0</v>
      </c>
      <c r="I93" s="121">
        <f>I94+I95</f>
        <v>0</v>
      </c>
      <c r="J93" s="121">
        <f>J94+J95</f>
        <v>0</v>
      </c>
      <c r="K93" s="121">
        <f t="shared" si="77"/>
        <v>0</v>
      </c>
      <c r="L93" s="112"/>
      <c r="M93" s="121">
        <f>M94+M95</f>
        <v>0</v>
      </c>
      <c r="N93" s="121">
        <f t="shared" si="79"/>
        <v>0</v>
      </c>
      <c r="O93" s="112"/>
      <c r="P93" s="112"/>
      <c r="Q93" s="121">
        <f>Q94+Q95</f>
        <v>10391.031000000001</v>
      </c>
      <c r="R93" s="62">
        <f t="shared" si="75"/>
        <v>-10391.031000000001</v>
      </c>
      <c r="S93" s="63"/>
    </row>
    <row r="94" spans="1:19" s="6" customFormat="1" ht="31.5" customHeight="1" x14ac:dyDescent="0.25">
      <c r="A94" s="12"/>
      <c r="B94" s="15" t="s">
        <v>94</v>
      </c>
      <c r="C94" s="15"/>
      <c r="D94" s="130">
        <f>D89</f>
        <v>0</v>
      </c>
      <c r="E94" s="130">
        <f>E89</f>
        <v>0</v>
      </c>
      <c r="F94" s="130">
        <f t="shared" si="76"/>
        <v>0</v>
      </c>
      <c r="G94" s="130">
        <f>G89</f>
        <v>0</v>
      </c>
      <c r="H94" s="130">
        <f>H89</f>
        <v>0</v>
      </c>
      <c r="I94" s="130">
        <f>I89</f>
        <v>0</v>
      </c>
      <c r="J94" s="130">
        <f>J89</f>
        <v>0</v>
      </c>
      <c r="K94" s="130">
        <f t="shared" si="77"/>
        <v>0</v>
      </c>
      <c r="L94" s="118"/>
      <c r="M94" s="130">
        <f>M89</f>
        <v>0</v>
      </c>
      <c r="N94" s="130">
        <f t="shared" si="79"/>
        <v>0</v>
      </c>
      <c r="O94" s="118"/>
      <c r="P94" s="118"/>
      <c r="Q94" s="130">
        <f>Q89</f>
        <v>130.697</v>
      </c>
      <c r="R94" s="81">
        <f t="shared" si="75"/>
        <v>-130.697</v>
      </c>
      <c r="S94" s="82"/>
    </row>
    <row r="95" spans="1:19" s="6" customFormat="1" ht="31.5" customHeight="1" x14ac:dyDescent="0.25">
      <c r="A95" s="12"/>
      <c r="B95" s="106" t="s">
        <v>93</v>
      </c>
      <c r="C95" s="15"/>
      <c r="D95" s="130"/>
      <c r="E95" s="130"/>
      <c r="F95" s="130">
        <f t="shared" si="76"/>
        <v>0</v>
      </c>
      <c r="G95" s="130"/>
      <c r="H95" s="130"/>
      <c r="I95" s="130"/>
      <c r="J95" s="130"/>
      <c r="K95" s="130">
        <f t="shared" si="77"/>
        <v>0</v>
      </c>
      <c r="L95" s="118"/>
      <c r="M95" s="130"/>
      <c r="N95" s="130">
        <f t="shared" si="79"/>
        <v>0</v>
      </c>
      <c r="O95" s="118"/>
      <c r="P95" s="118"/>
      <c r="Q95" s="130">
        <f>Q90</f>
        <v>10260.334000000001</v>
      </c>
      <c r="R95" s="81">
        <f t="shared" si="75"/>
        <v>-10260.334000000001</v>
      </c>
      <c r="S95" s="82"/>
    </row>
    <row r="96" spans="1:19" s="113" customFormat="1" ht="59.25" customHeight="1" x14ac:dyDescent="0.25">
      <c r="A96" s="30"/>
      <c r="B96" s="111" t="s">
        <v>154</v>
      </c>
      <c r="C96" s="24"/>
      <c r="D96" s="121">
        <f>D91</f>
        <v>0</v>
      </c>
      <c r="E96" s="121">
        <f>E91</f>
        <v>0</v>
      </c>
      <c r="F96" s="121">
        <f t="shared" si="76"/>
        <v>0</v>
      </c>
      <c r="G96" s="121"/>
      <c r="H96" s="121"/>
      <c r="I96" s="121"/>
      <c r="J96" s="121">
        <f>J91</f>
        <v>0</v>
      </c>
      <c r="K96" s="121">
        <f t="shared" si="77"/>
        <v>0</v>
      </c>
      <c r="L96" s="112"/>
      <c r="M96" s="121">
        <f>M91</f>
        <v>0</v>
      </c>
      <c r="N96" s="121">
        <f t="shared" si="79"/>
        <v>0</v>
      </c>
      <c r="O96" s="112"/>
      <c r="P96" s="112"/>
      <c r="Q96" s="121">
        <f>Q91</f>
        <v>24369.561000000002</v>
      </c>
      <c r="R96" s="62">
        <f t="shared" si="75"/>
        <v>-24369.561000000002</v>
      </c>
      <c r="S96" s="63"/>
    </row>
    <row r="97" spans="1:19" s="113" customFormat="1" ht="22.5" x14ac:dyDescent="0.25">
      <c r="A97" s="30"/>
      <c r="B97" s="111"/>
      <c r="C97" s="24"/>
      <c r="D97" s="121"/>
      <c r="E97" s="121"/>
      <c r="F97" s="121">
        <f t="shared" si="76"/>
        <v>0</v>
      </c>
      <c r="G97" s="121"/>
      <c r="H97" s="121"/>
      <c r="I97" s="121"/>
      <c r="J97" s="121"/>
      <c r="K97" s="121"/>
      <c r="L97" s="112"/>
      <c r="M97" s="121"/>
      <c r="N97" s="121"/>
      <c r="O97" s="112"/>
      <c r="P97" s="112"/>
      <c r="Q97" s="121"/>
      <c r="R97" s="62"/>
      <c r="S97" s="63"/>
    </row>
    <row r="98" spans="1:19" s="96" customFormat="1" ht="32.25" customHeight="1" x14ac:dyDescent="0.3">
      <c r="A98" s="91"/>
      <c r="B98" s="92" t="s">
        <v>42</v>
      </c>
      <c r="C98" s="97"/>
      <c r="D98" s="134">
        <f>D88+D92</f>
        <v>169029.41400000002</v>
      </c>
      <c r="E98" s="134">
        <f>E88+E92</f>
        <v>169029.41400000002</v>
      </c>
      <c r="F98" s="134">
        <f t="shared" si="76"/>
        <v>72597.179000000004</v>
      </c>
      <c r="G98" s="134">
        <f>G88+G92</f>
        <v>21174.099000000002</v>
      </c>
      <c r="H98" s="134">
        <f>H88+H92</f>
        <v>31155.57</v>
      </c>
      <c r="I98" s="134">
        <f>I88+I92</f>
        <v>20267.509999999998</v>
      </c>
      <c r="J98" s="134">
        <f>J88+J92</f>
        <v>48216.053999999996</v>
      </c>
      <c r="K98" s="134">
        <f>F98-J98</f>
        <v>24381.125000000007</v>
      </c>
      <c r="L98" s="119">
        <f>F98/J98*100</f>
        <v>150.56640470827415</v>
      </c>
      <c r="M98" s="134">
        <f>M88+M92</f>
        <v>42257.353500000005</v>
      </c>
      <c r="N98" s="134">
        <f>F98-M98</f>
        <v>30339.825499999999</v>
      </c>
      <c r="O98" s="119">
        <f>F98/M98*100</f>
        <v>171.79774166406327</v>
      </c>
      <c r="P98" s="119">
        <f>F98/E98*100</f>
        <v>42.949435416015817</v>
      </c>
      <c r="Q98" s="134">
        <f>Q88+Q92</f>
        <v>130319.74199999998</v>
      </c>
      <c r="R98" s="94">
        <f>F98-Q98</f>
        <v>-57722.56299999998</v>
      </c>
      <c r="S98" s="95">
        <f>F98/Q98*100</f>
        <v>55.706969554927454</v>
      </c>
    </row>
    <row r="99" spans="1:19" s="11" customFormat="1" ht="26.25" customHeight="1" x14ac:dyDescent="0.25">
      <c r="A99" s="153" t="s">
        <v>41</v>
      </c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</row>
    <row r="100" spans="1:19" s="96" customFormat="1" ht="36" customHeight="1" x14ac:dyDescent="0.3">
      <c r="A100" s="98"/>
      <c r="B100" s="92" t="s">
        <v>148</v>
      </c>
      <c r="C100" s="97"/>
      <c r="D100" s="134">
        <f>D51+D88</f>
        <v>6418332.4919999987</v>
      </c>
      <c r="E100" s="134">
        <f>E51+E88</f>
        <v>6447396.9519999977</v>
      </c>
      <c r="F100" s="134">
        <f t="shared" si="76"/>
        <v>1587885.2860000001</v>
      </c>
      <c r="G100" s="134">
        <f>G51+G88</f>
        <v>529252.80500000005</v>
      </c>
      <c r="H100" s="134">
        <f>H51+H88</f>
        <v>570782.09300000011</v>
      </c>
      <c r="I100" s="134">
        <f>I51+I88</f>
        <v>487850.38800000004</v>
      </c>
      <c r="J100" s="134">
        <f>J51+J88</f>
        <v>1441675.6540000003</v>
      </c>
      <c r="K100" s="134">
        <f>F100-J100</f>
        <v>146209.63199999975</v>
      </c>
      <c r="L100" s="119">
        <f>F100/J100*100</f>
        <v>110.14164535513476</v>
      </c>
      <c r="M100" s="134">
        <f>M51+M88</f>
        <v>1611849.2379999994</v>
      </c>
      <c r="N100" s="134">
        <f>F100-M100</f>
        <v>-23963.95199999935</v>
      </c>
      <c r="O100" s="119">
        <f>F100/M100*100</f>
        <v>98.513263434629025</v>
      </c>
      <c r="P100" s="119">
        <f>F100/E100*100</f>
        <v>24.628315858657256</v>
      </c>
      <c r="Q100" s="134">
        <f>Q51+Q88</f>
        <v>1345500.1780000001</v>
      </c>
      <c r="R100" s="94">
        <f>F100-Q100</f>
        <v>242385.10800000001</v>
      </c>
      <c r="S100" s="95">
        <f>F100/Q100*100</f>
        <v>118.0144983971901</v>
      </c>
    </row>
    <row r="101" spans="1:19" s="28" customFormat="1" ht="22.5" hidden="1" customHeight="1" x14ac:dyDescent="0.3">
      <c r="A101" s="110"/>
      <c r="B101" s="14"/>
      <c r="C101" s="24"/>
      <c r="D101" s="121"/>
      <c r="E101" s="121"/>
      <c r="F101" s="121">
        <f t="shared" si="76"/>
        <v>0</v>
      </c>
      <c r="G101" s="121"/>
      <c r="H101" s="121"/>
      <c r="I101" s="121"/>
      <c r="J101" s="121"/>
      <c r="K101" s="121"/>
      <c r="L101" s="112"/>
      <c r="M101" s="121"/>
      <c r="N101" s="121"/>
      <c r="O101" s="112"/>
      <c r="P101" s="112"/>
      <c r="Q101" s="121"/>
      <c r="R101" s="62"/>
      <c r="S101" s="63"/>
    </row>
    <row r="102" spans="1:19" s="141" customFormat="1" ht="32.25" hidden="1" customHeight="1" x14ac:dyDescent="0.3">
      <c r="A102" s="135"/>
      <c r="B102" s="136" t="s">
        <v>63</v>
      </c>
      <c r="C102" s="23"/>
      <c r="D102" s="137">
        <v>-531278.1</v>
      </c>
      <c r="E102" s="137">
        <v>-531278.1</v>
      </c>
      <c r="F102" s="137">
        <f t="shared" si="76"/>
        <v>-132819.59999999998</v>
      </c>
      <c r="G102" s="137">
        <v>-44273.2</v>
      </c>
      <c r="H102" s="137">
        <v>-44273.2</v>
      </c>
      <c r="I102" s="137">
        <v>-44273.2</v>
      </c>
      <c r="J102" s="137">
        <f>F102</f>
        <v>-132819.59999999998</v>
      </c>
      <c r="K102" s="137">
        <f>F102-J102</f>
        <v>0</v>
      </c>
      <c r="L102" s="138">
        <f>F102/J102*100</f>
        <v>100</v>
      </c>
      <c r="M102" s="137">
        <f>M53+M91</f>
        <v>1059</v>
      </c>
      <c r="N102" s="137">
        <f>F102-M102</f>
        <v>-133878.59999999998</v>
      </c>
      <c r="O102" s="138">
        <f>F102/M102*100</f>
        <v>-12541.98300283286</v>
      </c>
      <c r="P102" s="138">
        <f>F102/E102*100</f>
        <v>25.000014116900353</v>
      </c>
      <c r="Q102" s="137"/>
      <c r="R102" s="139">
        <f>F102-Q102</f>
        <v>-132819.59999999998</v>
      </c>
      <c r="S102" s="140"/>
    </row>
    <row r="103" spans="1:19" s="28" customFormat="1" ht="22.5" hidden="1" customHeight="1" x14ac:dyDescent="0.3">
      <c r="A103" s="10"/>
      <c r="B103" s="14"/>
      <c r="C103" s="24"/>
      <c r="D103" s="121"/>
      <c r="E103" s="121"/>
      <c r="F103" s="121">
        <f t="shared" si="76"/>
        <v>0</v>
      </c>
      <c r="G103" s="121"/>
      <c r="H103" s="121"/>
      <c r="I103" s="121"/>
      <c r="J103" s="121"/>
      <c r="K103" s="121"/>
      <c r="L103" s="112"/>
      <c r="M103" s="121"/>
      <c r="N103" s="121"/>
      <c r="O103" s="112"/>
      <c r="P103" s="112"/>
      <c r="Q103" s="121"/>
      <c r="R103" s="62"/>
      <c r="S103" s="63"/>
    </row>
    <row r="104" spans="1:19" s="28" customFormat="1" ht="22.5" customHeight="1" x14ac:dyDescent="0.3">
      <c r="A104" s="10"/>
      <c r="B104" s="14"/>
      <c r="C104" s="24"/>
      <c r="D104" s="121"/>
      <c r="E104" s="121"/>
      <c r="F104" s="121"/>
      <c r="G104" s="121"/>
      <c r="H104" s="121"/>
      <c r="I104" s="121"/>
      <c r="J104" s="121"/>
      <c r="K104" s="121"/>
      <c r="L104" s="112"/>
      <c r="M104" s="121"/>
      <c r="N104" s="121"/>
      <c r="O104" s="112"/>
      <c r="P104" s="112"/>
      <c r="Q104" s="121"/>
      <c r="R104" s="62"/>
      <c r="S104" s="63"/>
    </row>
    <row r="105" spans="1:19" s="37" customFormat="1" ht="32.25" customHeight="1" x14ac:dyDescent="0.3">
      <c r="A105" s="35"/>
      <c r="B105" s="38" t="s">
        <v>27</v>
      </c>
      <c r="C105" s="40"/>
      <c r="D105" s="120">
        <f>D106+D107+D108+D111</f>
        <v>620318.51</v>
      </c>
      <c r="E105" s="120">
        <f>E106+E107+E108+E111</f>
        <v>690558.4090000001</v>
      </c>
      <c r="F105" s="120">
        <f t="shared" si="76"/>
        <v>234181.87300000002</v>
      </c>
      <c r="G105" s="120">
        <f>G106+G107+G108+G111</f>
        <v>77177.726999999999</v>
      </c>
      <c r="H105" s="120">
        <f>H106+H107+H108+H111</f>
        <v>78538.081000000006</v>
      </c>
      <c r="I105" s="120">
        <f>I106+I107+I108+I111</f>
        <v>78466.064999999988</v>
      </c>
      <c r="J105" s="120">
        <f>J106+J107+J108+J111</f>
        <v>234193.87299999999</v>
      </c>
      <c r="K105" s="120">
        <f t="shared" ref="K105:K112" si="82">F105-J105</f>
        <v>-11.999999999970896</v>
      </c>
      <c r="L105" s="116">
        <f>F105/J105*100</f>
        <v>99.994876040160122</v>
      </c>
      <c r="M105" s="120">
        <f>M106+M107+M108+M111</f>
        <v>234193.87299999999</v>
      </c>
      <c r="N105" s="120">
        <f t="shared" ref="N105:N112" si="83">F105-M105</f>
        <v>-11.999999999970896</v>
      </c>
      <c r="O105" s="116">
        <f>F105/M105*100</f>
        <v>99.994876040160122</v>
      </c>
      <c r="P105" s="116">
        <f>F105/E105*100</f>
        <v>33.911957330172775</v>
      </c>
      <c r="Q105" s="120">
        <f>Q106+Q107+Q108+Q111</f>
        <v>237161.01399999997</v>
      </c>
      <c r="R105" s="59">
        <f t="shared" ref="R105:R112" si="84">F105-Q105</f>
        <v>-2979.1409999999451</v>
      </c>
      <c r="S105" s="60">
        <f>F105/Q105*100</f>
        <v>98.743831901477733</v>
      </c>
    </row>
    <row r="106" spans="1:19" s="43" customFormat="1" ht="22.5" hidden="1" customHeight="1" x14ac:dyDescent="0.3">
      <c r="A106" s="99"/>
      <c r="B106" s="147" t="s">
        <v>133</v>
      </c>
      <c r="C106" s="42"/>
      <c r="D106" s="121">
        <f>D68</f>
        <v>0</v>
      </c>
      <c r="E106" s="121">
        <f>E68</f>
        <v>0</v>
      </c>
      <c r="F106" s="121">
        <f t="shared" si="76"/>
        <v>0</v>
      </c>
      <c r="G106" s="121">
        <f>G68</f>
        <v>0</v>
      </c>
      <c r="H106" s="121">
        <f t="shared" ref="H106" si="85">H68</f>
        <v>0</v>
      </c>
      <c r="I106" s="121">
        <f>I68</f>
        <v>0</v>
      </c>
      <c r="J106" s="121">
        <f>J68</f>
        <v>0</v>
      </c>
      <c r="K106" s="121">
        <f t="shared" si="82"/>
        <v>0</v>
      </c>
      <c r="L106" s="112"/>
      <c r="M106" s="121">
        <f>M68</f>
        <v>0</v>
      </c>
      <c r="N106" s="121">
        <f t="shared" si="83"/>
        <v>0</v>
      </c>
      <c r="O106" s="112"/>
      <c r="P106" s="112"/>
      <c r="Q106" s="121">
        <f>Q68</f>
        <v>0</v>
      </c>
      <c r="R106" s="62">
        <f t="shared" si="84"/>
        <v>0</v>
      </c>
      <c r="S106" s="63"/>
    </row>
    <row r="107" spans="1:19" s="43" customFormat="1" ht="31.5" customHeight="1" x14ac:dyDescent="0.3">
      <c r="A107" s="99"/>
      <c r="B107" s="147" t="s">
        <v>104</v>
      </c>
      <c r="C107" s="42"/>
      <c r="D107" s="121">
        <f>D69</f>
        <v>0</v>
      </c>
      <c r="E107" s="121">
        <f>E69</f>
        <v>337.25599999999997</v>
      </c>
      <c r="F107" s="121">
        <f t="shared" si="76"/>
        <v>337.25599999999997</v>
      </c>
      <c r="G107" s="121">
        <f>G69</f>
        <v>0</v>
      </c>
      <c r="H107" s="121">
        <f t="shared" ref="H107" si="86">H69</f>
        <v>0</v>
      </c>
      <c r="I107" s="121">
        <f>I69</f>
        <v>337.25599999999997</v>
      </c>
      <c r="J107" s="121">
        <f>J69</f>
        <v>337.25599999999997</v>
      </c>
      <c r="K107" s="121">
        <f t="shared" si="82"/>
        <v>0</v>
      </c>
      <c r="L107" s="112">
        <f>F107/J107*100</f>
        <v>100</v>
      </c>
      <c r="M107" s="121">
        <f>M69</f>
        <v>337.25599999999997</v>
      </c>
      <c r="N107" s="121">
        <f t="shared" si="83"/>
        <v>0</v>
      </c>
      <c r="O107" s="112">
        <f>F107/M107*100</f>
        <v>100</v>
      </c>
      <c r="P107" s="112">
        <f>F107/E107*100</f>
        <v>100</v>
      </c>
      <c r="Q107" s="121">
        <f>Q69</f>
        <v>561.92399999999998</v>
      </c>
      <c r="R107" s="62">
        <f t="shared" si="84"/>
        <v>-224.66800000000001</v>
      </c>
      <c r="S107" s="63">
        <f>F107/Q107*100</f>
        <v>60.018080736896806</v>
      </c>
    </row>
    <row r="108" spans="1:19" s="43" customFormat="1" ht="31.5" customHeight="1" x14ac:dyDescent="0.3">
      <c r="A108" s="99"/>
      <c r="B108" s="44" t="s">
        <v>67</v>
      </c>
      <c r="C108" s="42"/>
      <c r="D108" s="121">
        <f>D109+D110</f>
        <v>620318.51</v>
      </c>
      <c r="E108" s="121">
        <f>E109+E110</f>
        <v>690221.15300000005</v>
      </c>
      <c r="F108" s="121">
        <f t="shared" si="76"/>
        <v>233844.61700000003</v>
      </c>
      <c r="G108" s="121">
        <f t="shared" ref="G108:J108" si="87">G109+G110</f>
        <v>77177.726999999999</v>
      </c>
      <c r="H108" s="121">
        <f t="shared" ref="H108:I108" si="88">H109+H110</f>
        <v>78538.081000000006</v>
      </c>
      <c r="I108" s="121">
        <f t="shared" si="88"/>
        <v>78128.808999999994</v>
      </c>
      <c r="J108" s="121">
        <f t="shared" si="87"/>
        <v>233856.617</v>
      </c>
      <c r="K108" s="121">
        <f t="shared" si="82"/>
        <v>-11.999999999970896</v>
      </c>
      <c r="L108" s="112">
        <f>F108/J108*100</f>
        <v>99.994868650648456</v>
      </c>
      <c r="M108" s="121">
        <f t="shared" ref="M108" si="89">M109+M110</f>
        <v>233856.617</v>
      </c>
      <c r="N108" s="121">
        <f t="shared" si="83"/>
        <v>-11.999999999970896</v>
      </c>
      <c r="O108" s="112">
        <f>F108/M108*100</f>
        <v>99.994868650648456</v>
      </c>
      <c r="P108" s="112">
        <f>F108/E108*100</f>
        <v>33.879665377337403</v>
      </c>
      <c r="Q108" s="121">
        <f t="shared" ref="Q108" si="90">Q109+Q110</f>
        <v>212229.52899999998</v>
      </c>
      <c r="R108" s="62">
        <f t="shared" si="84"/>
        <v>21615.088000000047</v>
      </c>
      <c r="S108" s="63">
        <f>F108/Q108*100</f>
        <v>110.18476933999135</v>
      </c>
    </row>
    <row r="109" spans="1:19" s="102" customFormat="1" ht="34.5" customHeight="1" x14ac:dyDescent="0.35">
      <c r="A109" s="100"/>
      <c r="B109" s="101" t="s">
        <v>94</v>
      </c>
      <c r="C109" s="101"/>
      <c r="D109" s="130">
        <f>D71+D94</f>
        <v>599998.4</v>
      </c>
      <c r="E109" s="130">
        <f>E71+E94</f>
        <v>666174.9</v>
      </c>
      <c r="F109" s="130">
        <f t="shared" si="76"/>
        <v>225616.5</v>
      </c>
      <c r="G109" s="130">
        <f>G71+G94</f>
        <v>75041.2</v>
      </c>
      <c r="H109" s="130">
        <f>H71+H94</f>
        <v>75369.8</v>
      </c>
      <c r="I109" s="130">
        <f>I71+I94</f>
        <v>75205.5</v>
      </c>
      <c r="J109" s="130">
        <f>J71+J94</f>
        <v>225616.5</v>
      </c>
      <c r="K109" s="130">
        <f t="shared" si="82"/>
        <v>0</v>
      </c>
      <c r="L109" s="118">
        <f>F109/J109*100</f>
        <v>100</v>
      </c>
      <c r="M109" s="130">
        <f>M71+M94</f>
        <v>225616.5</v>
      </c>
      <c r="N109" s="130">
        <f t="shared" si="83"/>
        <v>0</v>
      </c>
      <c r="O109" s="118">
        <f>F109/M109*100</f>
        <v>100</v>
      </c>
      <c r="P109" s="118">
        <f>F109/E109*100</f>
        <v>33.867457329899395</v>
      </c>
      <c r="Q109" s="130">
        <f>Q71+Q94</f>
        <v>196278.69699999999</v>
      </c>
      <c r="R109" s="81">
        <f t="shared" si="84"/>
        <v>29337.803000000014</v>
      </c>
      <c r="S109" s="82">
        <f>F109/Q109*100</f>
        <v>114.94701332768682</v>
      </c>
    </row>
    <row r="110" spans="1:19" s="102" customFormat="1" ht="34.5" customHeight="1" x14ac:dyDescent="0.35">
      <c r="A110" s="100"/>
      <c r="B110" s="101" t="s">
        <v>93</v>
      </c>
      <c r="C110" s="101"/>
      <c r="D110" s="130">
        <f>D95+D72</f>
        <v>20320.11</v>
      </c>
      <c r="E110" s="130">
        <f>E95+E72</f>
        <v>24046.253000000001</v>
      </c>
      <c r="F110" s="130">
        <f t="shared" si="76"/>
        <v>8228.1170000000002</v>
      </c>
      <c r="G110" s="130">
        <f>G95+G72</f>
        <v>2136.527</v>
      </c>
      <c r="H110" s="130">
        <f>H95+H72</f>
        <v>3168.2809999999999</v>
      </c>
      <c r="I110" s="130">
        <f>I95+I72</f>
        <v>2923.3090000000002</v>
      </c>
      <c r="J110" s="130">
        <f>J95+J72</f>
        <v>8240.1170000000002</v>
      </c>
      <c r="K110" s="130">
        <f t="shared" si="82"/>
        <v>-12</v>
      </c>
      <c r="L110" s="118">
        <f>F110/J110*100</f>
        <v>99.854370999829243</v>
      </c>
      <c r="M110" s="130">
        <f>M95+M72</f>
        <v>8240.1170000000002</v>
      </c>
      <c r="N110" s="130">
        <f t="shared" si="83"/>
        <v>-12</v>
      </c>
      <c r="O110" s="118">
        <f>F110/M110*100</f>
        <v>99.854370999829243</v>
      </c>
      <c r="P110" s="118">
        <f>F110/E110*100</f>
        <v>34.217875857831153</v>
      </c>
      <c r="Q110" s="130">
        <f>Q95+Q72</f>
        <v>15950.832</v>
      </c>
      <c r="R110" s="81">
        <f t="shared" si="84"/>
        <v>-7722.7150000000001</v>
      </c>
      <c r="S110" s="82">
        <f>F110/Q110*100</f>
        <v>51.584249649171909</v>
      </c>
    </row>
    <row r="111" spans="1:19" s="43" customFormat="1" ht="71.25" customHeight="1" x14ac:dyDescent="0.3">
      <c r="A111" s="99"/>
      <c r="B111" s="44" t="s">
        <v>154</v>
      </c>
      <c r="C111" s="42"/>
      <c r="D111" s="121">
        <f>D96</f>
        <v>0</v>
      </c>
      <c r="E111" s="121">
        <f>E96</f>
        <v>0</v>
      </c>
      <c r="F111" s="121">
        <f t="shared" si="76"/>
        <v>0</v>
      </c>
      <c r="G111" s="121">
        <f>G96</f>
        <v>0</v>
      </c>
      <c r="H111" s="121">
        <f>H96</f>
        <v>0</v>
      </c>
      <c r="I111" s="121">
        <f>I96</f>
        <v>0</v>
      </c>
      <c r="J111" s="121">
        <f>J96</f>
        <v>0</v>
      </c>
      <c r="K111" s="121">
        <f t="shared" si="82"/>
        <v>0</v>
      </c>
      <c r="L111" s="112"/>
      <c r="M111" s="121">
        <f>M96</f>
        <v>0</v>
      </c>
      <c r="N111" s="121">
        <f t="shared" si="83"/>
        <v>0</v>
      </c>
      <c r="O111" s="112"/>
      <c r="P111" s="112"/>
      <c r="Q111" s="121">
        <f>Q96</f>
        <v>24369.561000000002</v>
      </c>
      <c r="R111" s="62">
        <f t="shared" si="84"/>
        <v>-24369.561000000002</v>
      </c>
      <c r="S111" s="63"/>
    </row>
    <row r="112" spans="1:19" s="96" customFormat="1" ht="55.5" customHeight="1" x14ac:dyDescent="0.3">
      <c r="A112" s="98"/>
      <c r="B112" s="92" t="s">
        <v>119</v>
      </c>
      <c r="C112" s="97"/>
      <c r="D112" s="134">
        <f>D100+D105</f>
        <v>7038651.0019999985</v>
      </c>
      <c r="E112" s="134">
        <f>E100+E105</f>
        <v>7137955.3609999977</v>
      </c>
      <c r="F112" s="134">
        <f t="shared" si="76"/>
        <v>1822067.1590000002</v>
      </c>
      <c r="G112" s="134">
        <f>G100+G105</f>
        <v>606430.53200000001</v>
      </c>
      <c r="H112" s="134">
        <f>H100+H105</f>
        <v>649320.17400000012</v>
      </c>
      <c r="I112" s="134">
        <f>I100+I105</f>
        <v>566316.45299999998</v>
      </c>
      <c r="J112" s="134">
        <f>J100+J105</f>
        <v>1675869.5270000002</v>
      </c>
      <c r="K112" s="134">
        <f t="shared" si="82"/>
        <v>146197.63199999998</v>
      </c>
      <c r="L112" s="119">
        <f>F112/J112*100</f>
        <v>108.72368818959974</v>
      </c>
      <c r="M112" s="134">
        <f>M100+M105</f>
        <v>1846043.1109999993</v>
      </c>
      <c r="N112" s="134">
        <f t="shared" si="83"/>
        <v>-23975.951999999117</v>
      </c>
      <c r="O112" s="119">
        <f>F112/M112*100</f>
        <v>98.701224697455132</v>
      </c>
      <c r="P112" s="119">
        <f>F112/E112*100</f>
        <v>25.526457743842435</v>
      </c>
      <c r="Q112" s="134">
        <f>Q100+Q105</f>
        <v>1582661.192</v>
      </c>
      <c r="R112" s="94">
        <f t="shared" si="84"/>
        <v>239405.96700000018</v>
      </c>
      <c r="S112" s="95">
        <f>F112/Q112*100</f>
        <v>115.12679834510027</v>
      </c>
    </row>
    <row r="113" spans="1:37" s="13" customFormat="1" ht="144.75" customHeight="1" x14ac:dyDescent="0.4">
      <c r="A113" s="31"/>
      <c r="B113" s="143" t="s">
        <v>149</v>
      </c>
      <c r="C113" s="143"/>
      <c r="D113" s="143"/>
      <c r="E113" s="20"/>
      <c r="F113" s="20" t="s">
        <v>84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64"/>
      <c r="S113" s="65"/>
    </row>
    <row r="114" spans="1:37" s="6" customFormat="1" ht="18" customHeight="1" x14ac:dyDescent="0.45">
      <c r="A114" s="5"/>
      <c r="B114" s="27" t="s">
        <v>49</v>
      </c>
      <c r="C114" s="17"/>
      <c r="D114" s="17"/>
      <c r="E114" s="17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66"/>
      <c r="S114" s="67"/>
    </row>
    <row r="115" spans="1:37" s="6" customFormat="1" ht="30.75" x14ac:dyDescent="0.45">
      <c r="A115" s="5"/>
      <c r="B115" s="17"/>
      <c r="C115" s="17"/>
      <c r="D115" s="17"/>
      <c r="E115" s="88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66"/>
      <c r="S115" s="67"/>
    </row>
    <row r="116" spans="1:37" s="18" customFormat="1" ht="18.75" x14ac:dyDescent="0.3">
      <c r="B116" s="3"/>
      <c r="C116" s="2"/>
      <c r="D116" s="14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s="18" customFormat="1" ht="18.75" x14ac:dyDescent="0.3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s="18" customFormat="1" ht="22.5" x14ac:dyDescent="0.3">
      <c r="B118" s="3"/>
      <c r="C118" s="2"/>
      <c r="D118" s="89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s="18" customFormat="1" ht="18.75" x14ac:dyDescent="0.3">
      <c r="B119" s="3"/>
      <c r="C119" s="2"/>
      <c r="D119" s="2"/>
      <c r="E119" s="2"/>
      <c r="F119" s="7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79"/>
      <c r="R119" s="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s="18" customFormat="1" ht="18.75" x14ac:dyDescent="0.3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s="18" customFormat="1" ht="18.75" x14ac:dyDescent="0.3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s="18" customFormat="1" ht="18.75" x14ac:dyDescent="0.3">
      <c r="B122" s="2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1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s="18" customFormat="1" ht="18.75" x14ac:dyDescent="0.3">
      <c r="B123" s="2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</sheetData>
  <mergeCells count="26">
    <mergeCell ref="A99:S99"/>
    <mergeCell ref="A1:S1"/>
    <mergeCell ref="S3:S4"/>
    <mergeCell ref="L3:L4"/>
    <mergeCell ref="M3:M4"/>
    <mergeCell ref="N3:N4"/>
    <mergeCell ref="O3:O4"/>
    <mergeCell ref="P3:P4"/>
    <mergeCell ref="Q3:Q4"/>
    <mergeCell ref="R3:R4"/>
    <mergeCell ref="A3:A4"/>
    <mergeCell ref="B3:B4"/>
    <mergeCell ref="C3:C4"/>
    <mergeCell ref="D3:D4"/>
    <mergeCell ref="C15:C17"/>
    <mergeCell ref="C23:C25"/>
    <mergeCell ref="A51:C51"/>
    <mergeCell ref="A6:S6"/>
    <mergeCell ref="A75:S75"/>
    <mergeCell ref="K3:K4"/>
    <mergeCell ref="H3:H4"/>
    <mergeCell ref="E3:E4"/>
    <mergeCell ref="I3:I4"/>
    <mergeCell ref="F3:F4"/>
    <mergeCell ref="G3:G4"/>
    <mergeCell ref="J3:J4"/>
  </mergeCells>
  <printOptions horizontalCentered="1"/>
  <pageMargins left="0.39370078740157483" right="0" top="0" bottom="0" header="0.23622047244094491" footer="0.11811023622047245"/>
  <pageSetup paperSize="8" scale="62" fitToHeight="6" orientation="landscape" horizontalDpi="300" verticalDpi="300" r:id="rId1"/>
  <headerFooter alignWithMargins="0"/>
  <rowBreaks count="1" manualBreakCount="1">
    <brk id="58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2025-04-03T07:56:41Z</cp:lastPrinted>
  <dcterms:created xsi:type="dcterms:W3CDTF">1996-10-08T23:32:33Z</dcterms:created>
  <dcterms:modified xsi:type="dcterms:W3CDTF">2025-04-07T09:53:33Z</dcterms:modified>
</cp:coreProperties>
</file>